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20460" windowHeight="8025"/>
  </bookViews>
  <sheets>
    <sheet name="Лист2" sheetId="2" r:id="rId1"/>
    <sheet name="Лист3" sheetId="3" r:id="rId2"/>
  </sheets>
  <calcPr calcId="145621"/>
</workbook>
</file>

<file path=xl/calcChain.xml><?xml version="1.0" encoding="utf-8"?>
<calcChain xmlns="http://schemas.openxmlformats.org/spreadsheetml/2006/main">
  <c r="E42" i="2" l="1"/>
  <c r="F141" i="2" l="1"/>
  <c r="F140" i="2"/>
  <c r="F139" i="2"/>
  <c r="F138" i="2"/>
  <c r="F137" i="2"/>
  <c r="F136" i="2"/>
  <c r="E12" i="2" s="1"/>
  <c r="C130" i="2"/>
  <c r="C129" i="2"/>
  <c r="C128" i="2"/>
  <c r="C127" i="2"/>
  <c r="C126" i="2"/>
  <c r="C124" i="2"/>
  <c r="C123" i="2"/>
  <c r="C122" i="2"/>
  <c r="C121" i="2"/>
  <c r="C120" i="2"/>
  <c r="C118" i="2"/>
  <c r="C117" i="2"/>
  <c r="C116" i="2"/>
  <c r="C115" i="2"/>
  <c r="C114" i="2"/>
  <c r="C112" i="2"/>
  <c r="C111" i="2"/>
  <c r="C110" i="2"/>
  <c r="C109" i="2"/>
  <c r="C108" i="2"/>
  <c r="C106" i="2"/>
  <c r="C105" i="2"/>
  <c r="C104" i="2"/>
  <c r="C103" i="2"/>
  <c r="C102" i="2"/>
  <c r="C100" i="2"/>
  <c r="C99" i="2"/>
  <c r="C98" i="2"/>
  <c r="C97" i="2"/>
  <c r="C96" i="2"/>
  <c r="C94" i="2"/>
  <c r="C93" i="2"/>
  <c r="C92" i="2"/>
  <c r="C91" i="2"/>
  <c r="C90" i="2"/>
  <c r="C88" i="2"/>
  <c r="C87" i="2"/>
  <c r="C86" i="2"/>
  <c r="C85" i="2"/>
  <c r="C84" i="2"/>
  <c r="C82" i="2"/>
  <c r="C81" i="2"/>
  <c r="C80" i="2"/>
  <c r="C79" i="2"/>
  <c r="C78" i="2"/>
  <c r="C76" i="2"/>
  <c r="C75" i="2"/>
  <c r="C74" i="2"/>
  <c r="C73" i="2"/>
  <c r="C72" i="2"/>
  <c r="D70" i="2"/>
  <c r="C70" i="2"/>
  <c r="D69" i="2"/>
  <c r="C69" i="2"/>
  <c r="D68" i="2"/>
  <c r="C68" i="2"/>
  <c r="D67" i="2"/>
  <c r="C67" i="2"/>
  <c r="D66" i="2"/>
  <c r="C66" i="2"/>
  <c r="D64" i="2"/>
  <c r="C64" i="2"/>
  <c r="D63" i="2"/>
  <c r="C63" i="2"/>
  <c r="D62" i="2"/>
  <c r="C62" i="2"/>
  <c r="D61" i="2"/>
  <c r="C61" i="2"/>
  <c r="D60" i="2"/>
  <c r="C60" i="2"/>
  <c r="C58" i="2"/>
  <c r="C57" i="2"/>
  <c r="C56" i="2"/>
  <c r="C55" i="2"/>
  <c r="C54" i="2"/>
  <c r="C52" i="2"/>
  <c r="C51" i="2"/>
  <c r="C50" i="2"/>
  <c r="C49" i="2"/>
  <c r="C48" i="2"/>
  <c r="D46" i="2"/>
  <c r="C46" i="2"/>
  <c r="D45" i="2"/>
  <c r="C45" i="2"/>
  <c r="D44" i="2"/>
  <c r="C44" i="2"/>
  <c r="D43" i="2"/>
  <c r="C43" i="2"/>
  <c r="D42" i="2"/>
  <c r="C42" i="2"/>
  <c r="D40" i="2"/>
  <c r="C40" i="2"/>
  <c r="D39" i="2"/>
  <c r="C39" i="2"/>
  <c r="D38" i="2"/>
  <c r="C38" i="2"/>
  <c r="D37" i="2"/>
  <c r="C37" i="2"/>
  <c r="D36" i="2"/>
  <c r="C36" i="2"/>
  <c r="C34" i="2"/>
  <c r="C33" i="2"/>
  <c r="C32" i="2"/>
  <c r="C31" i="2"/>
  <c r="C30" i="2"/>
  <c r="C28" i="2"/>
  <c r="C27" i="2"/>
  <c r="C26" i="2"/>
  <c r="C25" i="2"/>
  <c r="C24" i="2"/>
  <c r="C22" i="2"/>
  <c r="C21" i="2"/>
  <c r="C20" i="2"/>
  <c r="C19" i="2"/>
  <c r="C18" i="2"/>
  <c r="C16" i="2"/>
  <c r="C15" i="2"/>
  <c r="C14" i="2"/>
  <c r="C13" i="2"/>
  <c r="C12" i="2"/>
  <c r="C11" i="2"/>
  <c r="E11" i="2"/>
  <c r="E122" i="2" l="1"/>
  <c r="E112" i="2"/>
  <c r="E103" i="2"/>
  <c r="E93" i="2"/>
  <c r="E84" i="2"/>
  <c r="E74" i="2"/>
  <c r="E68" i="2"/>
  <c r="E63" i="2"/>
  <c r="E57" i="2"/>
  <c r="E48" i="2"/>
  <c r="F37" i="2"/>
  <c r="E31" i="2"/>
  <c r="E21" i="2"/>
  <c r="E185" i="2"/>
  <c r="E184" i="2"/>
  <c r="E183" i="2"/>
  <c r="E182" i="2"/>
  <c r="E178" i="2"/>
  <c r="E176" i="2"/>
  <c r="E175" i="2"/>
  <c r="E169" i="2"/>
  <c r="E167" i="2"/>
  <c r="E164" i="2"/>
  <c r="E161" i="2"/>
  <c r="E158" i="2"/>
  <c r="F154" i="2"/>
  <c r="F153" i="2"/>
  <c r="F152" i="2"/>
  <c r="F147" i="2"/>
  <c r="E130" i="2"/>
  <c r="E129" i="2"/>
  <c r="E128" i="2"/>
  <c r="E127" i="2"/>
  <c r="E126" i="2"/>
  <c r="E124" i="2"/>
  <c r="E123" i="2"/>
  <c r="E121" i="2"/>
  <c r="E120" i="2"/>
  <c r="E118" i="2"/>
  <c r="E117" i="2"/>
  <c r="E116" i="2"/>
  <c r="E115" i="2"/>
  <c r="E114" i="2"/>
  <c r="E111" i="2"/>
  <c r="E110" i="2"/>
  <c r="E109" i="2"/>
  <c r="E108" i="2"/>
  <c r="E106" i="2"/>
  <c r="E105" i="2"/>
  <c r="E104" i="2"/>
  <c r="E102" i="2"/>
  <c r="E100" i="2"/>
  <c r="E99" i="2"/>
  <c r="E98" i="2"/>
  <c r="E97" i="2"/>
  <c r="E96" i="2"/>
  <c r="E94" i="2"/>
  <c r="E92" i="2"/>
  <c r="E91" i="2"/>
  <c r="E90" i="2"/>
  <c r="E88" i="2"/>
  <c r="E87" i="2"/>
  <c r="E86" i="2"/>
  <c r="E85" i="2"/>
  <c r="E82" i="2"/>
  <c r="E81" i="2"/>
  <c r="E80" i="2"/>
  <c r="E79" i="2"/>
  <c r="E78" i="2"/>
  <c r="E76" i="2"/>
  <c r="E75" i="2"/>
  <c r="E73" i="2"/>
  <c r="E72" i="2"/>
  <c r="E58" i="2"/>
  <c r="E56" i="2"/>
  <c r="E55" i="2"/>
  <c r="E54" i="2"/>
  <c r="F70" i="2"/>
  <c r="E70" i="2"/>
  <c r="F69" i="2"/>
  <c r="F68" i="2"/>
  <c r="F67" i="2"/>
  <c r="F66" i="2"/>
  <c r="E66" i="2"/>
  <c r="F64" i="2"/>
  <c r="F63" i="2"/>
  <c r="F62" i="2"/>
  <c r="F61" i="2"/>
  <c r="E61" i="2"/>
  <c r="F60" i="2"/>
  <c r="F46" i="2"/>
  <c r="E46" i="2"/>
  <c r="F45" i="2"/>
  <c r="E45" i="2"/>
  <c r="F44" i="2"/>
  <c r="E44" i="2"/>
  <c r="F43" i="2"/>
  <c r="E43" i="2"/>
  <c r="F42" i="2"/>
  <c r="F36" i="2"/>
  <c r="F38" i="2"/>
  <c r="F39" i="2"/>
  <c r="F40" i="2"/>
  <c r="E37" i="2"/>
  <c r="E38" i="2"/>
  <c r="E39" i="2"/>
  <c r="E40" i="2"/>
  <c r="E36" i="2"/>
  <c r="E52" i="2"/>
  <c r="E51" i="2"/>
  <c r="E50" i="2"/>
  <c r="E49" i="2"/>
  <c r="E34" i="2"/>
  <c r="E33" i="2"/>
  <c r="E32" i="2"/>
  <c r="E30" i="2"/>
  <c r="E28" i="2"/>
  <c r="E27" i="2"/>
  <c r="E26" i="2"/>
  <c r="E25" i="2"/>
  <c r="E24" i="2"/>
  <c r="E22" i="2"/>
  <c r="E20" i="2"/>
  <c r="E19" i="2"/>
  <c r="E18" i="2"/>
  <c r="E13" i="2"/>
  <c r="E14" i="2"/>
  <c r="E15" i="2"/>
  <c r="E69" i="2" l="1"/>
  <c r="E67" i="2"/>
  <c r="E60" i="2"/>
  <c r="E62" i="2"/>
  <c r="E64" i="2"/>
</calcChain>
</file>

<file path=xl/sharedStrings.xml><?xml version="1.0" encoding="utf-8"?>
<sst xmlns="http://schemas.openxmlformats.org/spreadsheetml/2006/main" count="419" uniqueCount="199">
  <si>
    <t>Модель</t>
  </si>
  <si>
    <t>Размер полотна</t>
  </si>
  <si>
    <t>глух./остекл.</t>
  </si>
  <si>
    <t>за 1 м.кв.</t>
  </si>
  <si>
    <t>Остекл.</t>
  </si>
  <si>
    <t>Глух.</t>
  </si>
  <si>
    <t>Глух./Остекл.</t>
  </si>
  <si>
    <t>Витраж</t>
  </si>
  <si>
    <t>СИЕНА ДГ</t>
  </si>
  <si>
    <t>ВИКТОРИЯ ДГ</t>
  </si>
  <si>
    <t>ДЖУЛИЯ 1 ДГ</t>
  </si>
  <si>
    <t>ЭТНА ДГ</t>
  </si>
  <si>
    <t xml:space="preserve">ПРИМА ДГ </t>
  </si>
  <si>
    <t>ВЕНЕЦИЯ ДГФ**</t>
  </si>
  <si>
    <t>КЛАССИКА ДГ</t>
  </si>
  <si>
    <t>АРМАНД ДГФ</t>
  </si>
  <si>
    <t>морение</t>
  </si>
  <si>
    <t>Комплектующие к дверным полотнам</t>
  </si>
  <si>
    <t>Наименование</t>
  </si>
  <si>
    <t>Ед. изм.</t>
  </si>
  <si>
    <t>Стоимость (руб.)</t>
  </si>
  <si>
    <t>2100х75х35</t>
  </si>
  <si>
    <t>Шт.</t>
  </si>
  <si>
    <t>2200х75х10</t>
  </si>
  <si>
    <t>2070х65х15</t>
  </si>
  <si>
    <t>2070х115х15</t>
  </si>
  <si>
    <t>Притворная планка</t>
  </si>
  <si>
    <t>2100х40х14</t>
  </si>
  <si>
    <t>Усиленная упаковка</t>
  </si>
  <si>
    <t>Покрытие на основе эмали/тонирование деталей</t>
  </si>
  <si>
    <t>Тонирование стекла</t>
  </si>
  <si>
    <t>индивидуально</t>
  </si>
  <si>
    <t>Накладной элемент на модель «Венеция»</t>
  </si>
  <si>
    <t>Триплекс черный</t>
  </si>
  <si>
    <t>Элементы интерьера</t>
  </si>
  <si>
    <t>Портал "Стандарт"</t>
  </si>
  <si>
    <t>высота свыше 2100 мм</t>
  </si>
  <si>
    <t>Портал "Престиж"</t>
  </si>
  <si>
    <t>Портал «Комфорт»</t>
  </si>
  <si>
    <t>Карниз "Прямой"</t>
  </si>
  <si>
    <t>до 900 мм</t>
  </si>
  <si>
    <t>Карниз "Престиж"</t>
  </si>
  <si>
    <t>Наличник фрезерованный</t>
  </si>
  <si>
    <t>высота свыше 2200 мм</t>
  </si>
  <si>
    <t>Капитель «Престиж»</t>
  </si>
  <si>
    <t>Карниз «Комфорт»</t>
  </si>
  <si>
    <t>Наличник тонкий фрезерованный</t>
  </si>
  <si>
    <t>до 2200х75х10 мм</t>
  </si>
  <si>
    <t>+5% за каждые 100 мм</t>
  </si>
  <si>
    <t>Капитель «Комфорт»</t>
  </si>
  <si>
    <t>Кубик</t>
  </si>
  <si>
    <t>Капитель</t>
  </si>
  <si>
    <t>Капитель на портале "Комфорт"</t>
  </si>
  <si>
    <t>(Покрытие НЦ)</t>
  </si>
  <si>
    <t>Кубик на портале "Комфорт"</t>
  </si>
  <si>
    <t>Портал"Престиж"</t>
  </si>
  <si>
    <t>Портал "Комфорт"***</t>
  </si>
  <si>
    <t>с прямым карнизом</t>
  </si>
  <si>
    <t>Тел.:8 (4212) 24-30-56</t>
  </si>
  <si>
    <t>680042 г. Хабаровск, пер. Гаражный, 4 литер К оф. 16</t>
  </si>
  <si>
    <t>dv-massiv@mail.ru</t>
  </si>
  <si>
    <t>Стоимость полотна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</si>
  <si>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НЕО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</si>
  <si>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ТРИПЛЕКС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</si>
  <si>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ВИКТОРИЯ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</si>
  <si>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ДЖУЛИЯ 1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</si>
  <si>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ДЖУЛИЯ 2</t>
    </r>
  </si>
  <si>
    <t>2000х400 (х500; х600) мм</t>
  </si>
  <si>
    <t>2000х700 мм</t>
  </si>
  <si>
    <t>2000х800 мм</t>
  </si>
  <si>
    <t>2000х900 мм</t>
  </si>
  <si>
    <t>2000х600х600 мм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</si>
  <si>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ДЖУЛИЯ 3 с багетом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</si>
  <si>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СИЕНА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</si>
  <si>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ЭТНА</t>
    </r>
  </si>
  <si>
    <t>2000*700 мм</t>
  </si>
  <si>
    <t>2000*800 мм</t>
  </si>
  <si>
    <t>2000*900 мм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</si>
  <si>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ВЕРОНА</t>
    </r>
  </si>
  <si>
    <t>2000х600 мм</t>
  </si>
  <si>
    <t>*глух./остекл.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</si>
  <si>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КЛАССИКА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</si>
  <si>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ПРИМА 1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</si>
  <si>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 xml:space="preserve">ПРИМА 2 ДГО ВО </t>
    </r>
  </si>
  <si>
    <t xml:space="preserve">    остекление 1.10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</si>
  <si>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ПРИМА 2 ДГ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</si>
  <si>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ВЕНЕЦИЯ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</si>
  <si>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АРМАНД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</si>
  <si>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БРАВО ДГ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</si>
  <si>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БРАВО ДГН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</si>
  <si>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БРАВО ДГО</t>
    </r>
  </si>
  <si>
    <t>остекление 1.14, 1.15, 1.16</t>
  </si>
  <si>
    <t>остекление 1.17, 1.18, 1.19</t>
  </si>
  <si>
    <t>остекление 1.20</t>
  </si>
  <si>
    <t>2000х400 (х500;х600) мм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</si>
  <si>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АВАНГАРД  1ДГ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</si>
  <si>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АВАНГАРД  2ДГ</t>
    </r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</si>
  <si>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АВАНГАРД 1 ДГО</t>
    </r>
  </si>
  <si>
    <t>остекление 1.10, 1.21, 1.22</t>
  </si>
  <si>
    <t>остекление 1.23, 1.24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</si>
  <si>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 xml:space="preserve">ДОМИНИК ДГБН                            </t>
    </r>
  </si>
  <si>
    <t>с брашированием (морение)</t>
  </si>
  <si>
    <r>
      <t>·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0"/>
        <color rgb="FF000000"/>
        <rFont val="Calibri"/>
        <family val="2"/>
        <charset val="204"/>
      </rPr>
      <t>ДОМИНИК ДГОБН</t>
    </r>
  </si>
  <si>
    <t xml:space="preserve">остекление 1.20, </t>
  </si>
  <si>
    <t xml:space="preserve">   с брашированием (морение)</t>
  </si>
  <si>
    <t>Стоимость полотна АРГУС</t>
  </si>
  <si>
    <t>СИЕНА ДГО ВО 1.8</t>
  </si>
  <si>
    <t>СИЕНА ДО 1.8</t>
  </si>
  <si>
    <t>ВИКТОРИЯ ДГО ЦО 1.2</t>
  </si>
  <si>
    <t>ВИКТОРИЯ ДГО ВО 1.2</t>
  </si>
  <si>
    <t>ВИКТОРИЯ ДГО 1.2</t>
  </si>
  <si>
    <t>НЕО 8 ДГО 1</t>
  </si>
  <si>
    <t>НЕО 2 ДГО 1</t>
  </si>
  <si>
    <t>НЕО 3  ДГО 1</t>
  </si>
  <si>
    <t>НЕО 6 ДГО 2</t>
  </si>
  <si>
    <t>ДЖУЛИЯ 1 ДГО ЦО  2.4</t>
  </si>
  <si>
    <t>ДЖУЛИЯ 1 ДГО 2.4</t>
  </si>
  <si>
    <t>ДЖУЛИЯ 2 ДГФ</t>
  </si>
  <si>
    <t>ДЖУЛИЯ 2 ДГОФ ЦО 2.6</t>
  </si>
  <si>
    <t>ДЖУЛИЯ 2 ДГОФ ВО 2.6</t>
  </si>
  <si>
    <t>ДЖУЛИЯ 2 ДГОФ 2.6</t>
  </si>
  <si>
    <t>ТРИПЛЕКС ДО 1ГС*</t>
  </si>
  <si>
    <t>ТРИПЛЕКС ДО 2ГС*</t>
  </si>
  <si>
    <t>ТРИПЛЕКС ДО 1ПС*</t>
  </si>
  <si>
    <t xml:space="preserve">ТРИПЛЕКС ДО </t>
  </si>
  <si>
    <t>2ПС*</t>
  </si>
  <si>
    <t>ЭТНА ДО 2.7</t>
  </si>
  <si>
    <t>ЭТНА ДГО БО 2.7</t>
  </si>
  <si>
    <t>ЭТНА ДГО ЦО 2</t>
  </si>
  <si>
    <t>ПРИМА ДО 1.10</t>
  </si>
  <si>
    <t>ВЕНЕЦИЯ ДГОФ  1.12**</t>
  </si>
  <si>
    <t>КЛАССИКА ДГО 1</t>
  </si>
  <si>
    <t>ВЕРОНА ДГБ</t>
  </si>
  <si>
    <t>ВЕРОНА ДГОБ 1.3</t>
  </si>
  <si>
    <t>АРМАНД ДГОФ 2.1</t>
  </si>
  <si>
    <t>ДЖУЛИЯ 3</t>
  </si>
  <si>
    <t>ДГОБ 1.6</t>
  </si>
  <si>
    <t>ДГОБ ВО 2.6</t>
  </si>
  <si>
    <t>ДГОБ ЦО 2.5</t>
  </si>
  <si>
    <t>БРАВО ДГ</t>
  </si>
  <si>
    <t>БРАВО ДГН</t>
  </si>
  <si>
    <t>БРАВО ДГО 2.14</t>
  </si>
  <si>
    <t>БРАВО ДГО 2.20</t>
  </si>
  <si>
    <t>АВАНГАРД 1 ДГ</t>
  </si>
  <si>
    <t xml:space="preserve">АВАНГАРД 2 </t>
  </si>
  <si>
    <t>ДГО 1.21</t>
  </si>
  <si>
    <t>АВАНГАРД 2 ДГ</t>
  </si>
  <si>
    <t>АВАНГАРД 1</t>
  </si>
  <si>
    <t xml:space="preserve"> ДГО 1.24</t>
  </si>
  <si>
    <t>ДОМИНИК ДГБН</t>
  </si>
  <si>
    <t>ДОМИНИК ДГОБН 2.20</t>
  </si>
  <si>
    <t>ДОМИНИК ДГОБН 1.20</t>
  </si>
  <si>
    <r>
      <t>СОКРАЩЕНИЯ: ДГ</t>
    </r>
    <r>
      <rPr>
        <sz val="8"/>
        <color theme="1"/>
        <rFont val="Calibri"/>
        <family val="2"/>
        <charset val="204"/>
      </rPr>
      <t xml:space="preserve"> – ДВЕРЬ ГЛУХАЯ; </t>
    </r>
    <r>
      <rPr>
        <b/>
        <sz val="8"/>
        <color theme="1"/>
        <rFont val="Calibri"/>
        <family val="2"/>
        <charset val="204"/>
      </rPr>
      <t>ДГО</t>
    </r>
    <r>
      <rPr>
        <sz val="8"/>
        <color theme="1"/>
        <rFont val="Calibri"/>
        <family val="2"/>
        <charset val="204"/>
      </rPr>
      <t xml:space="preserve"> – ДВЕРЬ ГЛУХАЯ ОСТЕКЛЕННАЯ; </t>
    </r>
    <r>
      <rPr>
        <b/>
        <sz val="8"/>
        <color theme="1"/>
        <rFont val="Calibri"/>
        <family val="2"/>
        <charset val="204"/>
      </rPr>
      <t>ДО</t>
    </r>
    <r>
      <rPr>
        <sz val="8"/>
        <color theme="1"/>
        <rFont val="Calibri"/>
        <family val="2"/>
        <charset val="204"/>
      </rPr>
      <t xml:space="preserve"> – ДВЕРЬ ОСТЕКЛЕННАЯ;   </t>
    </r>
    <r>
      <rPr>
        <b/>
        <sz val="8"/>
        <color theme="1"/>
        <rFont val="Calibri"/>
        <family val="2"/>
        <charset val="204"/>
      </rPr>
      <t>ЦО</t>
    </r>
    <r>
      <rPr>
        <sz val="8"/>
        <color theme="1"/>
        <rFont val="Calibri"/>
        <family val="2"/>
        <charset val="204"/>
      </rPr>
      <t xml:space="preserve"> – ЦЕНТРАЛЬНОЕ ОСТЕКЛЕНИЕ; </t>
    </r>
    <r>
      <rPr>
        <b/>
        <sz val="8"/>
        <color theme="1"/>
        <rFont val="Calibri"/>
        <family val="2"/>
        <charset val="204"/>
      </rPr>
      <t>ВО</t>
    </r>
    <r>
      <rPr>
        <sz val="8"/>
        <color theme="1"/>
        <rFont val="Calibri"/>
        <family val="2"/>
        <charset val="204"/>
      </rPr>
      <t xml:space="preserve"> – ВЕРХНЕЕ ОСТЕКЛЕНИЕ; </t>
    </r>
    <r>
      <rPr>
        <b/>
        <sz val="8"/>
        <color theme="1"/>
        <rFont val="Calibri"/>
        <family val="2"/>
        <charset val="204"/>
      </rPr>
      <t>БО</t>
    </r>
    <r>
      <rPr>
        <sz val="8"/>
        <color theme="1"/>
        <rFont val="Calibri"/>
        <family val="2"/>
        <charset val="204"/>
      </rPr>
      <t xml:space="preserve"> – БОКОВОЕ ОСТЕКЛЕНИЕ; </t>
    </r>
    <r>
      <rPr>
        <b/>
        <sz val="8"/>
        <color theme="1"/>
        <rFont val="Calibri"/>
        <family val="2"/>
        <charset val="204"/>
      </rPr>
      <t>ДГФ</t>
    </r>
    <r>
      <rPr>
        <sz val="8"/>
        <color theme="1"/>
        <rFont val="Calibri"/>
        <family val="2"/>
        <charset val="204"/>
      </rPr>
      <t xml:space="preserve"> - ДВЕРЬ ГЛУХАЯ С ФРЕЗЕРОВКОЙ; ДОФ – ДВЕРЬ ОСТЕКЛЕННАЯ С ФРЕЗЕРОВКОЙ; Б – БАГЕТ; Н – НАКЛАДКА.</t>
    </r>
  </si>
  <si>
    <t>Эмаль «Белый жемчуг» укрывная</t>
  </si>
  <si>
    <t>Эмаль «Слоновая кость»</t>
  </si>
  <si>
    <t>Эмаль «Слоновая кость» укрывная</t>
  </si>
  <si>
    <t>«Сосна»</t>
  </si>
  <si>
    <t>Эмаль «Пастель» укрывная</t>
  </si>
  <si>
    <t>«Ирокко»</t>
  </si>
  <si>
    <t>«Орех средний»</t>
  </si>
  <si>
    <t>«Ввенге»</t>
  </si>
  <si>
    <t>«Красное дерево»</t>
  </si>
  <si>
    <t>Размер (мм)</t>
  </si>
  <si>
    <t>Коробочный брус "Евро" с уплотнителем</t>
  </si>
  <si>
    <t>Наличник "Евро"</t>
  </si>
  <si>
    <t>Доборная планка "Евро"</t>
  </si>
  <si>
    <t>2200*75*16</t>
  </si>
  <si>
    <t>Стоимость комплектующих нестандартных размеров  по высоте  за каждые 10 см. + 50 рублей к общему прайс-листу.</t>
  </si>
  <si>
    <t>Дополнительные варианты остекления/покраски/фрезерования деталей</t>
  </si>
  <si>
    <t>Багет к модели «Сиена»</t>
  </si>
  <si>
    <t>Стразы, фьюзинг/бевелс (шт.)</t>
  </si>
  <si>
    <t>50/120</t>
  </si>
  <si>
    <t>1. Нанесение на стандартное покрытие патины «Золотой песок», «Серебро»</t>
  </si>
  <si>
    <t xml:space="preserve">2. Нанесение на стандартное покрытие патины «Розовое золото» </t>
  </si>
  <si>
    <t>Матирование стекол с фацетом со 2-й стороны</t>
  </si>
  <si>
    <t>Сложное фрезерование элементов полотна для «Виктория», «Джулия 2»</t>
  </si>
  <si>
    <t>Стекло 1.11 на модели «Венеция», «Джулия 1», «Джулия 3»</t>
  </si>
  <si>
    <t>Стоимость (руб)</t>
  </si>
  <si>
    <t>до 900х2100 мм</t>
  </si>
  <si>
    <t>ширина свыше 900 мм</t>
  </si>
  <si>
    <t>200 р. за каждые 100 мм</t>
  </si>
  <si>
    <t>Карниз «Стандарт»</t>
  </si>
  <si>
    <t>Наличник портальный</t>
  </si>
  <si>
    <t>к карнизу «Престиж» (цена действует только при заказе карниза)</t>
  </si>
  <si>
    <t>до 2200х75х16 мм</t>
  </si>
  <si>
    <t xml:space="preserve">к карнизу «Стандарт» </t>
  </si>
  <si>
    <t>Розетка на подложке № 1, 2</t>
  </si>
  <si>
    <t>Розетка на подложке</t>
  </si>
  <si>
    <t xml:space="preserve"> № 4, 6, 7, 8, 9</t>
  </si>
  <si>
    <t>240 р. за каждые 100 мм</t>
  </si>
  <si>
    <t>400 р. за каждые 100 мм</t>
  </si>
  <si>
    <t>Виды декоративных розеток</t>
  </si>
  <si>
    <t>Стоимость комплекта</t>
  </si>
  <si>
    <r>
      <t xml:space="preserve">Дверной комплект
Прима 2000*600 – 16311        
2000*700 – 18367
2000*800 – 20422                                                                                                                               
2000*900 – 22477                                                                                            
</t>
    </r>
    <r>
      <rPr>
        <u/>
        <sz val="14"/>
        <color theme="1"/>
        <rFont val="Times New Roman"/>
        <family val="1"/>
        <charset val="204"/>
      </rPr>
      <t>В комплект входит</t>
    </r>
    <r>
      <rPr>
        <sz val="14"/>
        <color theme="1"/>
        <rFont val="Times New Roman"/>
        <family val="1"/>
        <charset val="204"/>
      </rPr>
      <t>:                                    Дверное полотно
Наличник, коробочный брус.</t>
    </r>
  </si>
  <si>
    <r>
      <t xml:space="preserve">Дверной комплект                       Виктория 2000*600 – 13128       
2000*700 – 14619
2000*800 – 16110                                                                                                                              
2000*900 – 17601                                                                                            
</t>
    </r>
    <r>
      <rPr>
        <u/>
        <sz val="14"/>
        <color theme="1"/>
        <rFont val="Times New Roman"/>
        <family val="1"/>
        <charset val="204"/>
      </rPr>
      <t>В комплект входит</t>
    </r>
    <r>
      <rPr>
        <sz val="14"/>
        <color theme="1"/>
        <rFont val="Times New Roman"/>
        <family val="1"/>
        <charset val="204"/>
      </rPr>
      <t>:                                                Дверное полотно              
Наличник, коробочный брус.</t>
    </r>
  </si>
  <si>
    <r>
      <t xml:space="preserve">Дверной комплект                       Венеция 2000*600 – 19892     
2000*700 – 21990
2000*800 –24089                                                                                                                            
2000*900 – 26185                                                                                         
</t>
    </r>
    <r>
      <rPr>
        <u/>
        <sz val="14"/>
        <color theme="1"/>
        <rFont val="Times New Roman"/>
        <family val="1"/>
        <charset val="204"/>
      </rPr>
      <t>В комплект входит</t>
    </r>
    <r>
      <rPr>
        <sz val="14"/>
        <color theme="1"/>
        <rFont val="Times New Roman"/>
        <family val="1"/>
        <charset val="204"/>
      </rPr>
      <t xml:space="preserve">:                                                  Дверное полотно
Наличник, коробочный брус.                                                                       
</t>
    </r>
  </si>
  <si>
    <r>
      <t xml:space="preserve">Дверной комплект
Джулия 1 2000*600 – 13128        
2000*700 – 14619
2000*800 – 16110                                                                                                                                
2000*900 – 17601                                                                                            
</t>
    </r>
    <r>
      <rPr>
        <u/>
        <sz val="14"/>
        <color theme="1"/>
        <rFont val="Times New Roman"/>
        <family val="1"/>
        <charset val="204"/>
      </rPr>
      <t>В комплект входит</t>
    </r>
    <r>
      <rPr>
        <sz val="14"/>
        <color theme="1"/>
        <rFont val="Times New Roman"/>
        <family val="1"/>
        <charset val="204"/>
      </rPr>
      <t xml:space="preserve">:                                                   Дверное полотно
Наличник, коробочный брус
</t>
    </r>
  </si>
  <si>
    <r>
      <t xml:space="preserve">Дверной комплект
Джулия 2 2000*600 – 13128        
2000*700 – 14619
2000*800 – 16110                                                                                                                                
2000*900 – 17601                                                                                            
</t>
    </r>
    <r>
      <rPr>
        <u/>
        <sz val="14"/>
        <color theme="1"/>
        <rFont val="Times New Roman"/>
        <family val="1"/>
        <charset val="204"/>
      </rPr>
      <t>В комплект входит</t>
    </r>
    <r>
      <rPr>
        <sz val="14"/>
        <color theme="1"/>
        <rFont val="Times New Roman"/>
        <family val="1"/>
        <charset val="204"/>
      </rPr>
      <t xml:space="preserve">:                                              Дверное полотно
Наличник, коробочный брус. 
</t>
    </r>
  </si>
  <si>
    <t>Площадка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</si>
</sst>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</font>
    <font>
      <sz val="10"/>
      <color rgb="FF000000"/>
      <name val="Symbol"/>
      <family val="1"/>
      <charset val="2"/>
    </font>
    <font>
      <sz val="7"/>
      <color rgb="FF000000"/>
      <name val="Times New Roman"/>
      <family val="1"/>
      <charset val="204"/>
    </font>
    <font>
      <b/>
      <sz val="10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b/>
      <sz val="6"/>
      <color theme="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6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0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sz val="8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11"/>
      <color rgb="FF6633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u/>
      <sz val="9"/>
      <color rgb="FF0000FF"/>
      <name val="Arial Rounded MT Bold"/>
      <family val="2"/>
    </font>
    <font>
      <b/>
      <sz val="10"/>
      <color rgb="FFFF0000"/>
      <name val="Calibri"/>
      <family val="2"/>
      <charset val="204"/>
    </font>
    <font>
      <sz val="9"/>
      <color rgb="FF000000"/>
      <name val="Symbol"/>
      <family val="1"/>
      <charset val="2"/>
    </font>
    <font>
      <b/>
      <sz val="14"/>
      <color rgb="FF000000"/>
      <name val="Calibri"/>
      <family val="2"/>
      <charset val="204"/>
    </font>
    <font>
      <sz val="9"/>
      <color theme="0" tint="-0.14999847407452621"/>
      <name val="Calibri"/>
      <family val="2"/>
      <charset val="204"/>
    </font>
    <font>
      <b/>
      <sz val="9"/>
      <color theme="0" tint="-0.14999847407452621"/>
      <name val="Calibri"/>
      <family val="2"/>
      <charset val="204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282">
    <xf numFmtId="0" fontId="0" fillId="0" borderId="0" xfId="0"/>
    <xf numFmtId="0" fontId="0" fillId="0" borderId="6" xfId="0" applyBorder="1"/>
    <xf numFmtId="0" fontId="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left" vertical="center" wrapText="1" indent="3"/>
    </xf>
    <xf numFmtId="0" fontId="6" fillId="2" borderId="6" xfId="0" applyFont="1" applyFill="1" applyBorder="1" applyAlignment="1">
      <alignment horizontal="center" vertical="center"/>
    </xf>
    <xf numFmtId="0" fontId="0" fillId="0" borderId="9" xfId="0" applyBorder="1"/>
    <xf numFmtId="0" fontId="0" fillId="0" borderId="7" xfId="0" applyBorder="1"/>
    <xf numFmtId="0" fontId="5" fillId="2" borderId="3" xfId="0" applyFont="1" applyFill="1" applyBorder="1" applyAlignment="1">
      <alignment horizontal="left" vertical="center" indent="3"/>
    </xf>
    <xf numFmtId="0" fontId="5" fillId="3" borderId="3" xfId="0" applyFont="1" applyFill="1" applyBorder="1" applyAlignment="1">
      <alignment horizontal="left" vertical="center" indent="3"/>
    </xf>
    <xf numFmtId="0" fontId="6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vertical="top" wrapText="1"/>
    </xf>
    <xf numFmtId="0" fontId="13" fillId="0" borderId="0" xfId="0" applyFont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9" fontId="16" fillId="0" borderId="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6" fillId="0" borderId="3" xfId="0" applyFont="1" applyBorder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9" fillId="0" borderId="11" xfId="0" applyFont="1" applyFill="1" applyBorder="1"/>
    <xf numFmtId="0" fontId="19" fillId="0" borderId="14" xfId="0" applyFont="1" applyFill="1" applyBorder="1"/>
    <xf numFmtId="2" fontId="19" fillId="0" borderId="14" xfId="0" applyNumberFormat="1" applyFont="1" applyFill="1" applyBorder="1" applyAlignment="1">
      <alignment horizontal="center" vertical="center"/>
    </xf>
    <xf numFmtId="0" fontId="0" fillId="0" borderId="14" xfId="0" applyBorder="1"/>
    <xf numFmtId="0" fontId="20" fillId="0" borderId="5" xfId="0" applyFont="1" applyFill="1" applyBorder="1" applyAlignment="1">
      <alignment horizontal="right"/>
    </xf>
    <xf numFmtId="0" fontId="21" fillId="0" borderId="12" xfId="0" applyFont="1" applyFill="1" applyBorder="1" applyAlignment="1">
      <alignment horizontal="left"/>
    </xf>
    <xf numFmtId="0" fontId="19" fillId="0" borderId="0" xfId="0" applyFont="1" applyFill="1" applyBorder="1"/>
    <xf numFmtId="2" fontId="19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20" fillId="0" borderId="9" xfId="0" applyFont="1" applyFill="1" applyBorder="1" applyAlignment="1">
      <alignment horizontal="right"/>
    </xf>
    <xf numFmtId="0" fontId="19" fillId="0" borderId="12" xfId="0" applyFont="1" applyFill="1" applyBorder="1" applyAlignment="1">
      <alignment horizontal="left"/>
    </xf>
    <xf numFmtId="0" fontId="23" fillId="0" borderId="9" xfId="1" applyFont="1" applyFill="1" applyBorder="1" applyAlignment="1">
      <alignment horizontal="right"/>
    </xf>
    <xf numFmtId="0" fontId="19" fillId="0" borderId="12" xfId="0" applyFont="1" applyFill="1" applyBorder="1"/>
    <xf numFmtId="0" fontId="19" fillId="0" borderId="13" xfId="0" applyFont="1" applyFill="1" applyBorder="1"/>
    <xf numFmtId="0" fontId="19" fillId="0" borderId="7" xfId="0" applyFont="1" applyFill="1" applyBorder="1"/>
    <xf numFmtId="2" fontId="19" fillId="0" borderId="7" xfId="0" applyNumberFormat="1" applyFont="1" applyFill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indent="2"/>
    </xf>
    <xf numFmtId="0" fontId="5" fillId="0" borderId="3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left" vertical="center" indent="2"/>
    </xf>
    <xf numFmtId="0" fontId="24" fillId="0" borderId="8" xfId="0" applyFont="1" applyBorder="1" applyAlignment="1">
      <alignment horizontal="left" vertical="center" indent="2"/>
    </xf>
    <xf numFmtId="0" fontId="0" fillId="0" borderId="3" xfId="0" applyBorder="1" applyAlignment="1">
      <alignment vertical="center"/>
    </xf>
    <xf numFmtId="0" fontId="0" fillId="0" borderId="8" xfId="0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0" fontId="25" fillId="0" borderId="8" xfId="0" applyFont="1" applyBorder="1" applyAlignment="1">
      <alignment horizontal="left" vertical="center" wrapText="1" indent="2"/>
    </xf>
    <xf numFmtId="0" fontId="2" fillId="2" borderId="3" xfId="0" applyFont="1" applyFill="1" applyBorder="1" applyAlignment="1">
      <alignment horizontal="left" vertical="center" wrapText="1" indent="2"/>
    </xf>
    <xf numFmtId="0" fontId="3" fillId="0" borderId="8" xfId="0" applyFont="1" applyBorder="1" applyAlignment="1">
      <alignment horizontal="left" vertical="center" wrapText="1" indent="2"/>
    </xf>
    <xf numFmtId="0" fontId="0" fillId="0" borderId="0" xfId="0" applyAlignment="1">
      <alignment vertical="center" wrapText="1"/>
    </xf>
    <xf numFmtId="0" fontId="5" fillId="0" borderId="8" xfId="0" applyFont="1" applyBorder="1" applyAlignment="1">
      <alignment horizontal="left" vertical="center" wrapText="1" indent="2"/>
    </xf>
    <xf numFmtId="0" fontId="0" fillId="0" borderId="8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5" fillId="2" borderId="3" xfId="0" applyFont="1" applyFill="1" applyBorder="1" applyAlignment="1">
      <alignment horizontal="left" vertical="center" wrapText="1" indent="2"/>
    </xf>
    <xf numFmtId="0" fontId="2" fillId="2" borderId="3" xfId="0" applyFont="1" applyFill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0" fontId="28" fillId="3" borderId="6" xfId="0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16" fillId="0" borderId="6" xfId="0" applyNumberFormat="1" applyFont="1" applyBorder="1" applyAlignment="1">
      <alignment horizontal="center" vertical="center"/>
    </xf>
    <xf numFmtId="9" fontId="16" fillId="0" borderId="9" xfId="0" applyNumberFormat="1" applyFont="1" applyBorder="1" applyAlignment="1">
      <alignment horizontal="center" vertical="center" wrapText="1"/>
    </xf>
    <xf numFmtId="1" fontId="16" fillId="0" borderId="6" xfId="0" applyNumberFormat="1" applyFont="1" applyBorder="1" applyAlignment="1">
      <alignment horizontal="center" vertical="center" wrapText="1"/>
    </xf>
    <xf numFmtId="1" fontId="14" fillId="0" borderId="6" xfId="0" applyNumberFormat="1" applyFont="1" applyBorder="1" applyAlignment="1">
      <alignment horizontal="center" vertical="center" wrapText="1"/>
    </xf>
    <xf numFmtId="0" fontId="14" fillId="0" borderId="13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14" xfId="0" applyFont="1" applyBorder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27" xfId="0" applyBorder="1"/>
    <xf numFmtId="0" fontId="29" fillId="0" borderId="27" xfId="0" applyFont="1" applyBorder="1" applyAlignment="1">
      <alignment wrapText="1"/>
    </xf>
    <xf numFmtId="0" fontId="30" fillId="0" borderId="27" xfId="0" applyFont="1" applyBorder="1" applyAlignment="1">
      <alignment wrapText="1"/>
    </xf>
    <xf numFmtId="0" fontId="1" fillId="0" borderId="0" xfId="0" applyFont="1"/>
    <xf numFmtId="0" fontId="19" fillId="5" borderId="14" xfId="0" applyFont="1" applyFill="1" applyBorder="1"/>
    <xf numFmtId="0" fontId="19" fillId="5" borderId="0" xfId="0" applyFont="1" applyFill="1" applyBorder="1"/>
    <xf numFmtId="0" fontId="19" fillId="5" borderId="7" xfId="0" applyFont="1" applyFill="1" applyBorder="1"/>
    <xf numFmtId="0" fontId="0" fillId="5" borderId="0" xfId="0" applyFill="1"/>
    <xf numFmtId="0" fontId="6" fillId="5" borderId="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3" fontId="2" fillId="5" borderId="9" xfId="0" applyNumberFormat="1" applyFont="1" applyFill="1" applyBorder="1" applyAlignment="1">
      <alignment horizontal="center" vertical="center"/>
    </xf>
    <xf numFmtId="3" fontId="2" fillId="5" borderId="9" xfId="0" applyNumberFormat="1" applyFont="1" applyFill="1" applyBorder="1" applyAlignment="1">
      <alignment horizontal="center" vertical="center" wrapText="1"/>
    </xf>
    <xf numFmtId="3" fontId="2" fillId="5" borderId="20" xfId="0" applyNumberFormat="1" applyFont="1" applyFill="1" applyBorder="1" applyAlignment="1">
      <alignment horizontal="center" vertical="center"/>
    </xf>
    <xf numFmtId="3" fontId="2" fillId="5" borderId="20" xfId="0" applyNumberFormat="1" applyFont="1" applyFill="1" applyBorder="1" applyAlignment="1">
      <alignment horizontal="center" vertical="center" wrapText="1"/>
    </xf>
    <xf numFmtId="3" fontId="2" fillId="5" borderId="6" xfId="0" applyNumberFormat="1" applyFont="1" applyFill="1" applyBorder="1" applyAlignment="1">
      <alignment horizontal="center" vertical="center"/>
    </xf>
    <xf numFmtId="3" fontId="2" fillId="5" borderId="6" xfId="0" applyNumberFormat="1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vertical="center"/>
    </xf>
    <xf numFmtId="0" fontId="14" fillId="5" borderId="5" xfId="0" applyFont="1" applyFill="1" applyBorder="1" applyAlignment="1">
      <alignment vertical="center"/>
    </xf>
    <xf numFmtId="0" fontId="14" fillId="5" borderId="7" xfId="0" applyFont="1" applyFill="1" applyBorder="1" applyAlignment="1">
      <alignment vertical="center"/>
    </xf>
    <xf numFmtId="0" fontId="14" fillId="5" borderId="6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3" fontId="2" fillId="5" borderId="22" xfId="0" applyNumberFormat="1" applyFont="1" applyFill="1" applyBorder="1" applyAlignment="1">
      <alignment horizontal="center" vertical="center"/>
    </xf>
    <xf numFmtId="3" fontId="2" fillId="5" borderId="20" xfId="0" applyNumberFormat="1" applyFont="1" applyFill="1" applyBorder="1" applyAlignment="1">
      <alignment horizontal="center" vertical="center"/>
    </xf>
    <xf numFmtId="3" fontId="6" fillId="5" borderId="23" xfId="0" applyNumberFormat="1" applyFont="1" applyFill="1" applyBorder="1" applyAlignment="1">
      <alignment horizontal="center" vertical="center"/>
    </xf>
    <xf numFmtId="3" fontId="6" fillId="5" borderId="24" xfId="0" applyNumberFormat="1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3" fontId="2" fillId="5" borderId="21" xfId="0" applyNumberFormat="1" applyFont="1" applyFill="1" applyBorder="1" applyAlignment="1">
      <alignment horizontal="center" vertical="center"/>
    </xf>
    <xf numFmtId="3" fontId="2" fillId="5" borderId="18" xfId="0" applyNumberFormat="1" applyFont="1" applyFill="1" applyBorder="1" applyAlignment="1">
      <alignment horizontal="center" vertical="center"/>
    </xf>
    <xf numFmtId="0" fontId="26" fillId="5" borderId="10" xfId="0" applyFont="1" applyFill="1" applyBorder="1" applyAlignment="1">
      <alignment horizontal="center" vertical="center" wrapText="1"/>
    </xf>
    <xf numFmtId="0" fontId="26" fillId="5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2" fillId="0" borderId="22" xfId="0" applyNumberFormat="1" applyFont="1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2"/>
    </xf>
    <xf numFmtId="0" fontId="3" fillId="0" borderId="8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 vertical="center" indent="2"/>
    </xf>
    <xf numFmtId="0" fontId="11" fillId="0" borderId="0" xfId="0" applyFont="1" applyAlignment="1">
      <alignment vertical="center" wrapText="1"/>
    </xf>
    <xf numFmtId="0" fontId="27" fillId="0" borderId="11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 wrapText="1" indent="2"/>
    </xf>
    <xf numFmtId="0" fontId="25" fillId="0" borderId="8" xfId="0" applyFont="1" applyBorder="1" applyAlignment="1">
      <alignment horizontal="left" vertical="center" wrapText="1" indent="2"/>
    </xf>
    <xf numFmtId="0" fontId="25" fillId="0" borderId="3" xfId="0" applyFont="1" applyBorder="1" applyAlignment="1">
      <alignment horizontal="left" vertical="center" wrapText="1" indent="2"/>
    </xf>
    <xf numFmtId="3" fontId="2" fillId="5" borderId="23" xfId="0" applyNumberFormat="1" applyFont="1" applyFill="1" applyBorder="1" applyAlignment="1">
      <alignment horizontal="center" vertical="center"/>
    </xf>
    <xf numFmtId="3" fontId="2" fillId="5" borderId="24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 indent="2"/>
    </xf>
    <xf numFmtId="0" fontId="3" fillId="0" borderId="8" xfId="0" applyFont="1" applyBorder="1" applyAlignment="1">
      <alignment horizontal="left" vertical="center" wrapText="1" indent="2"/>
    </xf>
    <xf numFmtId="0" fontId="3" fillId="0" borderId="3" xfId="0" applyFont="1" applyBorder="1" applyAlignment="1">
      <alignment horizontal="left" vertical="center" wrapText="1" indent="2"/>
    </xf>
    <xf numFmtId="0" fontId="27" fillId="2" borderId="10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3" fontId="2" fillId="5" borderId="25" xfId="0" applyNumberFormat="1" applyFont="1" applyFill="1" applyBorder="1" applyAlignment="1">
      <alignment horizontal="center" vertical="center"/>
    </xf>
    <xf numFmtId="3" fontId="2" fillId="5" borderId="26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6" fillId="0" borderId="2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9" fontId="16" fillId="0" borderId="8" xfId="0" applyNumberFormat="1" applyFont="1" applyBorder="1" applyAlignment="1">
      <alignment horizontal="center" vertical="center" wrapText="1"/>
    </xf>
    <xf numFmtId="9" fontId="16" fillId="0" borderId="3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left" vertical="center" wrapText="1"/>
    </xf>
    <xf numFmtId="0" fontId="16" fillId="0" borderId="16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14" fillId="0" borderId="16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5" borderId="11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1" fontId="14" fillId="0" borderId="11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6" fillId="5" borderId="10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4" borderId="10" xfId="0" applyFont="1" applyFill="1" applyBorder="1" applyAlignment="1">
      <alignment horizontal="center" vertical="center" wrapText="1"/>
    </xf>
    <xf numFmtId="0" fontId="26" fillId="4" borderId="4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3" fontId="6" fillId="0" borderId="23" xfId="0" applyNumberFormat="1" applyFont="1" applyBorder="1" applyAlignment="1">
      <alignment horizontal="center" vertical="center"/>
    </xf>
    <xf numFmtId="3" fontId="6" fillId="0" borderId="24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emf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emf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emf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81072</xdr:colOff>
      <xdr:row>2</xdr:row>
      <xdr:rowOff>98850</xdr:rowOff>
    </xdr:from>
    <xdr:to>
      <xdr:col>8</xdr:col>
      <xdr:colOff>323850</xdr:colOff>
      <xdr:row>6</xdr:row>
      <xdr:rowOff>125805</xdr:rowOff>
    </xdr:to>
    <xdr:grpSp>
      <xdr:nvGrpSpPr>
        <xdr:cNvPr id="2" name="Группа 1"/>
        <xdr:cNvGrpSpPr/>
      </xdr:nvGrpSpPr>
      <xdr:grpSpPr>
        <a:xfrm>
          <a:off x="81072" y="479850"/>
          <a:ext cx="7215078" cy="788955"/>
          <a:chOff x="95250" y="476250"/>
          <a:chExt cx="6046962" cy="792490"/>
        </a:xfrm>
      </xdr:grpSpPr>
      <xdr:sp macro="" textlink="">
        <xdr:nvSpPr>
          <xdr:cNvPr id="3" name="TextBox 2"/>
          <xdr:cNvSpPr txBox="1"/>
        </xdr:nvSpPr>
        <xdr:spPr>
          <a:xfrm>
            <a:off x="1046874" y="561868"/>
            <a:ext cx="5095338" cy="643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ru-RU" sz="1100" i="1" u="sng">
                <a:solidFill>
                  <a:srgbClr val="FF0000"/>
                </a:solidFill>
              </a:rPr>
              <a:t>ВНИМАНИЕ! </a:t>
            </a:r>
            <a:r>
              <a:rPr lang="ru-RU" sz="1100" i="1"/>
              <a:t>Поступление товара на склад осуществляется еженедельно, для получения более полной информации о наличии товара необходимо связаться с менеджером компании.</a:t>
            </a:r>
          </a:p>
        </xdr:txBody>
      </xdr:sp>
      <xdr:pic>
        <xdr:nvPicPr>
          <xdr:cNvPr id="4" name="Рисунок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476250"/>
            <a:ext cx="951806" cy="7924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452386</xdr:colOff>
      <xdr:row>2</xdr:row>
      <xdr:rowOff>59087</xdr:rowOff>
    </xdr:to>
    <xdr:sp macro="" textlink="">
      <xdr:nvSpPr>
        <xdr:cNvPr id="5" name="TextBox 4"/>
        <xdr:cNvSpPr txBox="1"/>
      </xdr:nvSpPr>
      <xdr:spPr>
        <a:xfrm>
          <a:off x="0" y="0"/>
          <a:ext cx="5110111" cy="440087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square" rtlCol="0" anchor="t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rgbClr val="6633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МАССИВ-ДВ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ПРАЙС-лист  от 01.07.2017</a:t>
          </a:r>
        </a:p>
      </xdr:txBody>
    </xdr:sp>
    <xdr:clientData/>
  </xdr:twoCellAnchor>
  <xdr:twoCellAnchor>
    <xdr:from>
      <xdr:col>7</xdr:col>
      <xdr:colOff>0</xdr:colOff>
      <xdr:row>10</xdr:row>
      <xdr:rowOff>0</xdr:rowOff>
    </xdr:from>
    <xdr:to>
      <xdr:col>7</xdr:col>
      <xdr:colOff>542925</xdr:colOff>
      <xdr:row>18</xdr:row>
      <xdr:rowOff>28575</xdr:rowOff>
    </xdr:to>
    <xdr:pic>
      <xdr:nvPicPr>
        <xdr:cNvPr id="6" name="Рисунок 1" descr="siena-dg_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2238375"/>
          <a:ext cx="5429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</xdr:row>
      <xdr:rowOff>0</xdr:rowOff>
    </xdr:from>
    <xdr:to>
      <xdr:col>8</xdr:col>
      <xdr:colOff>542925</xdr:colOff>
      <xdr:row>18</xdr:row>
      <xdr:rowOff>28575</xdr:rowOff>
    </xdr:to>
    <xdr:pic>
      <xdr:nvPicPr>
        <xdr:cNvPr id="7" name="Рисунок 2" descr="siena-do_vo_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238375"/>
          <a:ext cx="5429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10</xdr:row>
      <xdr:rowOff>0</xdr:rowOff>
    </xdr:from>
    <xdr:to>
      <xdr:col>9</xdr:col>
      <xdr:colOff>542925</xdr:colOff>
      <xdr:row>18</xdr:row>
      <xdr:rowOff>28575</xdr:rowOff>
    </xdr:to>
    <xdr:pic>
      <xdr:nvPicPr>
        <xdr:cNvPr id="8" name="Рисунок 3" descr="siena-do_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2238375"/>
          <a:ext cx="5429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571500</xdr:colOff>
      <xdr:row>18</xdr:row>
      <xdr:rowOff>47625</xdr:rowOff>
    </xdr:to>
    <xdr:pic>
      <xdr:nvPicPr>
        <xdr:cNvPr id="9" name="Рисунок 4" descr="viktoria-d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2238375"/>
          <a:ext cx="57150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571500</xdr:colOff>
      <xdr:row>18</xdr:row>
      <xdr:rowOff>47625</xdr:rowOff>
    </xdr:to>
    <xdr:pic>
      <xdr:nvPicPr>
        <xdr:cNvPr id="10" name="Рисунок 5" descr="viktoria-dgo-c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2238375"/>
          <a:ext cx="57150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571500</xdr:colOff>
      <xdr:row>18</xdr:row>
      <xdr:rowOff>47625</xdr:rowOff>
    </xdr:to>
    <xdr:pic>
      <xdr:nvPicPr>
        <xdr:cNvPr id="11" name="Рисунок 6" descr="viktoria-dgo-v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2238375"/>
          <a:ext cx="57150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10</xdr:row>
      <xdr:rowOff>0</xdr:rowOff>
    </xdr:from>
    <xdr:to>
      <xdr:col>13</xdr:col>
      <xdr:colOff>571500</xdr:colOff>
      <xdr:row>18</xdr:row>
      <xdr:rowOff>47625</xdr:rowOff>
    </xdr:to>
    <xdr:pic>
      <xdr:nvPicPr>
        <xdr:cNvPr id="12" name="Рисунок 7" descr="viktoria-d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2238375"/>
          <a:ext cx="57150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571500</xdr:colOff>
      <xdr:row>18</xdr:row>
      <xdr:rowOff>28575</xdr:rowOff>
    </xdr:to>
    <xdr:pic>
      <xdr:nvPicPr>
        <xdr:cNvPr id="13" name="Рисунок 8" descr="buklet argus_051015_Q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2238375"/>
          <a:ext cx="57150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15</xdr:col>
      <xdr:colOff>571500</xdr:colOff>
      <xdr:row>18</xdr:row>
      <xdr:rowOff>28575</xdr:rowOff>
    </xdr:to>
    <xdr:pic>
      <xdr:nvPicPr>
        <xdr:cNvPr id="14" name="Рисунок 9" descr="neo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238375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561975</xdr:colOff>
      <xdr:row>27</xdr:row>
      <xdr:rowOff>0</xdr:rowOff>
    </xdr:to>
    <xdr:pic>
      <xdr:nvPicPr>
        <xdr:cNvPr id="56" name="Рисунок 10" descr="neo_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20</xdr:row>
      <xdr:rowOff>0</xdr:rowOff>
    </xdr:from>
    <xdr:to>
      <xdr:col>8</xdr:col>
      <xdr:colOff>561975</xdr:colOff>
      <xdr:row>27</xdr:row>
      <xdr:rowOff>0</xdr:rowOff>
    </xdr:to>
    <xdr:pic>
      <xdr:nvPicPr>
        <xdr:cNvPr id="57" name="Рисунок 11" descr="neo_1_3_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20</xdr:row>
      <xdr:rowOff>0</xdr:rowOff>
    </xdr:from>
    <xdr:to>
      <xdr:col>9</xdr:col>
      <xdr:colOff>561975</xdr:colOff>
      <xdr:row>27</xdr:row>
      <xdr:rowOff>0</xdr:rowOff>
    </xdr:to>
    <xdr:pic>
      <xdr:nvPicPr>
        <xdr:cNvPr id="58" name="Рисунок 12" descr="julia-d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20</xdr:row>
      <xdr:rowOff>0</xdr:rowOff>
    </xdr:from>
    <xdr:to>
      <xdr:col>10</xdr:col>
      <xdr:colOff>561975</xdr:colOff>
      <xdr:row>27</xdr:row>
      <xdr:rowOff>0</xdr:rowOff>
    </xdr:to>
    <xdr:pic>
      <xdr:nvPicPr>
        <xdr:cNvPr id="59" name="Рисунок 13" descr="julia-dgo-co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561975</xdr:colOff>
      <xdr:row>27</xdr:row>
      <xdr:rowOff>0</xdr:rowOff>
    </xdr:to>
    <xdr:pic>
      <xdr:nvPicPr>
        <xdr:cNvPr id="60" name="Рисунок 14" descr="julia-do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20</xdr:row>
      <xdr:rowOff>0</xdr:rowOff>
    </xdr:from>
    <xdr:to>
      <xdr:col>12</xdr:col>
      <xdr:colOff>504825</xdr:colOff>
      <xdr:row>27</xdr:row>
      <xdr:rowOff>0</xdr:rowOff>
    </xdr:to>
    <xdr:pic>
      <xdr:nvPicPr>
        <xdr:cNvPr id="61" name="Рисунок 15" descr="julia-d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181475"/>
          <a:ext cx="5048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20</xdr:row>
      <xdr:rowOff>0</xdr:rowOff>
    </xdr:from>
    <xdr:to>
      <xdr:col>13</xdr:col>
      <xdr:colOff>561975</xdr:colOff>
      <xdr:row>27</xdr:row>
      <xdr:rowOff>0</xdr:rowOff>
    </xdr:to>
    <xdr:pic>
      <xdr:nvPicPr>
        <xdr:cNvPr id="62" name="Рисунок 16" descr="julia-dgo-co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561975</xdr:colOff>
      <xdr:row>27</xdr:row>
      <xdr:rowOff>0</xdr:rowOff>
    </xdr:to>
    <xdr:pic>
      <xdr:nvPicPr>
        <xdr:cNvPr id="63" name="Рисунок 17" descr="julia-dgo-vo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15</xdr:col>
      <xdr:colOff>561975</xdr:colOff>
      <xdr:row>27</xdr:row>
      <xdr:rowOff>0</xdr:rowOff>
    </xdr:to>
    <xdr:pic>
      <xdr:nvPicPr>
        <xdr:cNvPr id="64" name="Рисунок 18" descr="julia-d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4181475"/>
          <a:ext cx="5619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571500</xdr:colOff>
      <xdr:row>36</xdr:row>
      <xdr:rowOff>142875</xdr:rowOff>
    </xdr:to>
    <xdr:pic>
      <xdr:nvPicPr>
        <xdr:cNvPr id="74" name="Рисунок 19" descr="tripleks_2_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6191250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29</xdr:row>
      <xdr:rowOff>0</xdr:rowOff>
    </xdr:from>
    <xdr:to>
      <xdr:col>8</xdr:col>
      <xdr:colOff>571500</xdr:colOff>
      <xdr:row>36</xdr:row>
      <xdr:rowOff>142875</xdr:rowOff>
    </xdr:to>
    <xdr:pic>
      <xdr:nvPicPr>
        <xdr:cNvPr id="75" name="Рисунок 20" descr="tripleks_2_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6191250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29</xdr:row>
      <xdr:rowOff>0</xdr:rowOff>
    </xdr:from>
    <xdr:to>
      <xdr:col>9</xdr:col>
      <xdr:colOff>571500</xdr:colOff>
      <xdr:row>36</xdr:row>
      <xdr:rowOff>142875</xdr:rowOff>
    </xdr:to>
    <xdr:pic>
      <xdr:nvPicPr>
        <xdr:cNvPr id="76" name="Рисунок 21" descr="tripleks_1_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6191250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29</xdr:row>
      <xdr:rowOff>0</xdr:rowOff>
    </xdr:from>
    <xdr:to>
      <xdr:col>10</xdr:col>
      <xdr:colOff>561975</xdr:colOff>
      <xdr:row>36</xdr:row>
      <xdr:rowOff>161925</xdr:rowOff>
    </xdr:to>
    <xdr:pic>
      <xdr:nvPicPr>
        <xdr:cNvPr id="77" name="Рисунок 22" descr="Triplex_1_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6191250"/>
          <a:ext cx="5619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29</xdr:row>
      <xdr:rowOff>0</xdr:rowOff>
    </xdr:from>
    <xdr:to>
      <xdr:col>12</xdr:col>
      <xdr:colOff>57150</xdr:colOff>
      <xdr:row>36</xdr:row>
      <xdr:rowOff>142875</xdr:rowOff>
    </xdr:to>
    <xdr:pic>
      <xdr:nvPicPr>
        <xdr:cNvPr id="78" name="Рисунок 23" descr="etna-d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6191250"/>
          <a:ext cx="66675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29</xdr:row>
      <xdr:rowOff>0</xdr:rowOff>
    </xdr:from>
    <xdr:to>
      <xdr:col>13</xdr:col>
      <xdr:colOff>57150</xdr:colOff>
      <xdr:row>36</xdr:row>
      <xdr:rowOff>142875</xdr:rowOff>
    </xdr:to>
    <xdr:pic>
      <xdr:nvPicPr>
        <xdr:cNvPr id="79" name="Рисунок 24" descr="etna-d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6191250"/>
          <a:ext cx="66675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29</xdr:row>
      <xdr:rowOff>0</xdr:rowOff>
    </xdr:from>
    <xdr:to>
      <xdr:col>14</xdr:col>
      <xdr:colOff>57150</xdr:colOff>
      <xdr:row>36</xdr:row>
      <xdr:rowOff>142875</xdr:rowOff>
    </xdr:to>
    <xdr:pic>
      <xdr:nvPicPr>
        <xdr:cNvPr id="80" name="Рисунок 25" descr="etna-dgo-b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6191250"/>
          <a:ext cx="66675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29</xdr:row>
      <xdr:rowOff>0</xdr:rowOff>
    </xdr:from>
    <xdr:to>
      <xdr:col>15</xdr:col>
      <xdr:colOff>57150</xdr:colOff>
      <xdr:row>36</xdr:row>
      <xdr:rowOff>142875</xdr:rowOff>
    </xdr:to>
    <xdr:pic>
      <xdr:nvPicPr>
        <xdr:cNvPr id="81" name="Рисунок 26" descr="etna-dgo-c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6191250"/>
          <a:ext cx="66675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15</xdr:col>
      <xdr:colOff>590550</xdr:colOff>
      <xdr:row>36</xdr:row>
      <xdr:rowOff>142875</xdr:rowOff>
    </xdr:to>
    <xdr:pic>
      <xdr:nvPicPr>
        <xdr:cNvPr id="82" name="Рисунок 27" descr="prima-d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6191250"/>
          <a:ext cx="59055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590550</xdr:colOff>
      <xdr:row>48</xdr:row>
      <xdr:rowOff>57150</xdr:rowOff>
    </xdr:to>
    <xdr:pic>
      <xdr:nvPicPr>
        <xdr:cNvPr id="83" name="Рисунок 28" descr="prima-d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8429625"/>
          <a:ext cx="59055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40</xdr:row>
      <xdr:rowOff>0</xdr:rowOff>
    </xdr:from>
    <xdr:to>
      <xdr:col>8</xdr:col>
      <xdr:colOff>590550</xdr:colOff>
      <xdr:row>48</xdr:row>
      <xdr:rowOff>57150</xdr:rowOff>
    </xdr:to>
    <xdr:pic>
      <xdr:nvPicPr>
        <xdr:cNvPr id="84" name="Рисунок 29" descr="venecia-d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8429625"/>
          <a:ext cx="59055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40</xdr:row>
      <xdr:rowOff>0</xdr:rowOff>
    </xdr:from>
    <xdr:to>
      <xdr:col>9</xdr:col>
      <xdr:colOff>590550</xdr:colOff>
      <xdr:row>48</xdr:row>
      <xdr:rowOff>57150</xdr:rowOff>
    </xdr:to>
    <xdr:pic>
      <xdr:nvPicPr>
        <xdr:cNvPr id="85" name="Рисунок 30" descr="venecia-do-vo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8429625"/>
          <a:ext cx="590550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40</xdr:row>
      <xdr:rowOff>0</xdr:rowOff>
    </xdr:from>
    <xdr:to>
      <xdr:col>11</xdr:col>
      <xdr:colOff>47625</xdr:colOff>
      <xdr:row>48</xdr:row>
      <xdr:rowOff>57150</xdr:rowOff>
    </xdr:to>
    <xdr:pic>
      <xdr:nvPicPr>
        <xdr:cNvPr id="86" name="Рисунок 31" descr="classika-d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8429625"/>
          <a:ext cx="65722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40</xdr:row>
      <xdr:rowOff>0</xdr:rowOff>
    </xdr:from>
    <xdr:to>
      <xdr:col>12</xdr:col>
      <xdr:colOff>47625</xdr:colOff>
      <xdr:row>48</xdr:row>
      <xdr:rowOff>57150</xdr:rowOff>
    </xdr:to>
    <xdr:pic>
      <xdr:nvPicPr>
        <xdr:cNvPr id="87" name="Рисунок 32" descr="classika-do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8429625"/>
          <a:ext cx="65722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571500</xdr:colOff>
      <xdr:row>48</xdr:row>
      <xdr:rowOff>38100</xdr:rowOff>
    </xdr:to>
    <xdr:pic>
      <xdr:nvPicPr>
        <xdr:cNvPr id="88" name="Рисунок 33" descr="verona-dg_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8429625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40</xdr:row>
      <xdr:rowOff>0</xdr:rowOff>
    </xdr:from>
    <xdr:to>
      <xdr:col>13</xdr:col>
      <xdr:colOff>571500</xdr:colOff>
      <xdr:row>48</xdr:row>
      <xdr:rowOff>38100</xdr:rowOff>
    </xdr:to>
    <xdr:pic>
      <xdr:nvPicPr>
        <xdr:cNvPr id="89" name="Рисунок 34" descr="verona-dgo-do_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8429625"/>
          <a:ext cx="57150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571500</xdr:colOff>
      <xdr:row>48</xdr:row>
      <xdr:rowOff>47625</xdr:rowOff>
    </xdr:to>
    <xdr:pic>
      <xdr:nvPicPr>
        <xdr:cNvPr id="90" name="Рисунок 35" descr="arman-dgf-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8429625"/>
          <a:ext cx="571500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15</xdr:col>
      <xdr:colOff>561975</xdr:colOff>
      <xdr:row>48</xdr:row>
      <xdr:rowOff>47625</xdr:rowOff>
    </xdr:to>
    <xdr:pic>
      <xdr:nvPicPr>
        <xdr:cNvPr id="91" name="Рисунок 36" descr="arman-dgf-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8429625"/>
          <a:ext cx="5619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8</xdr:col>
      <xdr:colOff>28575</xdr:colOff>
      <xdr:row>58</xdr:row>
      <xdr:rowOff>190500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0572750"/>
          <a:ext cx="6381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51</xdr:row>
      <xdr:rowOff>0</xdr:rowOff>
    </xdr:from>
    <xdr:to>
      <xdr:col>9</xdr:col>
      <xdr:colOff>47625</xdr:colOff>
      <xdr:row>58</xdr:row>
      <xdr:rowOff>180975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572750"/>
          <a:ext cx="65722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51</xdr:row>
      <xdr:rowOff>0</xdr:rowOff>
    </xdr:from>
    <xdr:to>
      <xdr:col>10</xdr:col>
      <xdr:colOff>28575</xdr:colOff>
      <xdr:row>58</xdr:row>
      <xdr:rowOff>180975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0572750"/>
          <a:ext cx="638175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51</xdr:row>
      <xdr:rowOff>0</xdr:rowOff>
    </xdr:from>
    <xdr:to>
      <xdr:col>10</xdr:col>
      <xdr:colOff>600075</xdr:colOff>
      <xdr:row>58</xdr:row>
      <xdr:rowOff>190500</xdr:rowOff>
    </xdr:to>
    <xdr:pic>
      <xdr:nvPicPr>
        <xdr:cNvPr id="9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0572750"/>
          <a:ext cx="6000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51</xdr:row>
      <xdr:rowOff>0</xdr:rowOff>
    </xdr:from>
    <xdr:to>
      <xdr:col>12</xdr:col>
      <xdr:colOff>0</xdr:colOff>
      <xdr:row>58</xdr:row>
      <xdr:rowOff>190500</xdr:rowOff>
    </xdr:to>
    <xdr:pic>
      <xdr:nvPicPr>
        <xdr:cNvPr id="9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0572750"/>
          <a:ext cx="6096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51</xdr:row>
      <xdr:rowOff>0</xdr:rowOff>
    </xdr:from>
    <xdr:to>
      <xdr:col>13</xdr:col>
      <xdr:colOff>9525</xdr:colOff>
      <xdr:row>58</xdr:row>
      <xdr:rowOff>190500</xdr:rowOff>
    </xdr:to>
    <xdr:pic>
      <xdr:nvPicPr>
        <xdr:cNvPr id="9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10572750"/>
          <a:ext cx="61912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51</xdr:row>
      <xdr:rowOff>0</xdr:rowOff>
    </xdr:from>
    <xdr:to>
      <xdr:col>14</xdr:col>
      <xdr:colOff>9525</xdr:colOff>
      <xdr:row>58</xdr:row>
      <xdr:rowOff>190500</xdr:rowOff>
    </xdr:to>
    <xdr:pic>
      <xdr:nvPicPr>
        <xdr:cNvPr id="9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0572750"/>
          <a:ext cx="61912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51</xdr:row>
      <xdr:rowOff>0</xdr:rowOff>
    </xdr:from>
    <xdr:to>
      <xdr:col>15</xdr:col>
      <xdr:colOff>9525</xdr:colOff>
      <xdr:row>58</xdr:row>
      <xdr:rowOff>114300</xdr:rowOff>
    </xdr:to>
    <xdr:pic>
      <xdr:nvPicPr>
        <xdr:cNvPr id="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105727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16</xdr:col>
      <xdr:colOff>9525</xdr:colOff>
      <xdr:row>58</xdr:row>
      <xdr:rowOff>114300</xdr:rowOff>
    </xdr:to>
    <xdr:pic>
      <xdr:nvPicPr>
        <xdr:cNvPr id="10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05727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60</xdr:row>
      <xdr:rowOff>0</xdr:rowOff>
    </xdr:from>
    <xdr:to>
      <xdr:col>8</xdr:col>
      <xdr:colOff>9525</xdr:colOff>
      <xdr:row>66</xdr:row>
      <xdr:rowOff>85725</xdr:rowOff>
    </xdr:to>
    <xdr:pic>
      <xdr:nvPicPr>
        <xdr:cNvPr id="101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23253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60</xdr:row>
      <xdr:rowOff>0</xdr:rowOff>
    </xdr:from>
    <xdr:to>
      <xdr:col>9</xdr:col>
      <xdr:colOff>9525</xdr:colOff>
      <xdr:row>66</xdr:row>
      <xdr:rowOff>85725</xdr:rowOff>
    </xdr:to>
    <xdr:pic>
      <xdr:nvPicPr>
        <xdr:cNvPr id="102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23253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60</xdr:row>
      <xdr:rowOff>0</xdr:rowOff>
    </xdr:from>
    <xdr:to>
      <xdr:col>10</xdr:col>
      <xdr:colOff>9525</xdr:colOff>
      <xdr:row>66</xdr:row>
      <xdr:rowOff>85725</xdr:rowOff>
    </xdr:to>
    <xdr:pic>
      <xdr:nvPicPr>
        <xdr:cNvPr id="10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23253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60</xdr:row>
      <xdr:rowOff>0</xdr:rowOff>
    </xdr:from>
    <xdr:to>
      <xdr:col>11</xdr:col>
      <xdr:colOff>9525</xdr:colOff>
      <xdr:row>66</xdr:row>
      <xdr:rowOff>85725</xdr:rowOff>
    </xdr:to>
    <xdr:pic>
      <xdr:nvPicPr>
        <xdr:cNvPr id="10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23253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60</xdr:row>
      <xdr:rowOff>0</xdr:rowOff>
    </xdr:from>
    <xdr:to>
      <xdr:col>12</xdr:col>
      <xdr:colOff>9525</xdr:colOff>
      <xdr:row>66</xdr:row>
      <xdr:rowOff>85725</xdr:rowOff>
    </xdr:to>
    <xdr:pic>
      <xdr:nvPicPr>
        <xdr:cNvPr id="10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2325350"/>
          <a:ext cx="61912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0</xdr:colOff>
      <xdr:row>72</xdr:row>
      <xdr:rowOff>28575</xdr:rowOff>
    </xdr:from>
    <xdr:to>
      <xdr:col>7</xdr:col>
      <xdr:colOff>533400</xdr:colOff>
      <xdr:row>75</xdr:row>
      <xdr:rowOff>9525</xdr:rowOff>
    </xdr:to>
    <xdr:pic>
      <xdr:nvPicPr>
        <xdr:cNvPr id="106" name="Рисунок 105" descr="belyj-zhemchu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72</xdr:row>
      <xdr:rowOff>28575</xdr:rowOff>
    </xdr:from>
    <xdr:to>
      <xdr:col>8</xdr:col>
      <xdr:colOff>533400</xdr:colOff>
      <xdr:row>75</xdr:row>
      <xdr:rowOff>9525</xdr:rowOff>
    </xdr:to>
    <xdr:pic>
      <xdr:nvPicPr>
        <xdr:cNvPr id="107" name="Рисунок 106" descr="slonovaya-kost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72</xdr:row>
      <xdr:rowOff>28575</xdr:rowOff>
    </xdr:from>
    <xdr:to>
      <xdr:col>9</xdr:col>
      <xdr:colOff>533400</xdr:colOff>
      <xdr:row>75</xdr:row>
      <xdr:rowOff>9525</xdr:rowOff>
    </xdr:to>
    <xdr:pic>
      <xdr:nvPicPr>
        <xdr:cNvPr id="108" name="Рисунок 107" descr="slonovaya-kost-emal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72</xdr:row>
      <xdr:rowOff>28575</xdr:rowOff>
    </xdr:from>
    <xdr:to>
      <xdr:col>10</xdr:col>
      <xdr:colOff>533400</xdr:colOff>
      <xdr:row>75</xdr:row>
      <xdr:rowOff>9525</xdr:rowOff>
    </xdr:to>
    <xdr:pic>
      <xdr:nvPicPr>
        <xdr:cNvPr id="109" name="Рисунок 108" descr="sosna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72</xdr:row>
      <xdr:rowOff>28575</xdr:rowOff>
    </xdr:from>
    <xdr:to>
      <xdr:col>11</xdr:col>
      <xdr:colOff>504825</xdr:colOff>
      <xdr:row>74</xdr:row>
      <xdr:rowOff>171450</xdr:rowOff>
    </xdr:to>
    <xdr:pic>
      <xdr:nvPicPr>
        <xdr:cNvPr id="110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5144750"/>
          <a:ext cx="50482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0</xdr:colOff>
      <xdr:row>72</xdr:row>
      <xdr:rowOff>28575</xdr:rowOff>
    </xdr:from>
    <xdr:to>
      <xdr:col>12</xdr:col>
      <xdr:colOff>533400</xdr:colOff>
      <xdr:row>75</xdr:row>
      <xdr:rowOff>9525</xdr:rowOff>
    </xdr:to>
    <xdr:pic>
      <xdr:nvPicPr>
        <xdr:cNvPr id="111" name="Рисунок 110" descr="irokko-morenie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72</xdr:row>
      <xdr:rowOff>28575</xdr:rowOff>
    </xdr:from>
    <xdr:to>
      <xdr:col>13</xdr:col>
      <xdr:colOff>533400</xdr:colOff>
      <xdr:row>75</xdr:row>
      <xdr:rowOff>9525</xdr:rowOff>
    </xdr:to>
    <xdr:pic>
      <xdr:nvPicPr>
        <xdr:cNvPr id="112" name="Рисунок 111" descr="orex-srednij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0</xdr:colOff>
      <xdr:row>72</xdr:row>
      <xdr:rowOff>28575</xdr:rowOff>
    </xdr:from>
    <xdr:to>
      <xdr:col>14</xdr:col>
      <xdr:colOff>533400</xdr:colOff>
      <xdr:row>75</xdr:row>
      <xdr:rowOff>9525</xdr:rowOff>
    </xdr:to>
    <xdr:pic>
      <xdr:nvPicPr>
        <xdr:cNvPr id="113" name="Рисунок 112" descr="venge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0</xdr:colOff>
      <xdr:row>72</xdr:row>
      <xdr:rowOff>28575</xdr:rowOff>
    </xdr:from>
    <xdr:to>
      <xdr:col>15</xdr:col>
      <xdr:colOff>533400</xdr:colOff>
      <xdr:row>75</xdr:row>
      <xdr:rowOff>9525</xdr:rowOff>
    </xdr:to>
    <xdr:pic>
      <xdr:nvPicPr>
        <xdr:cNvPr id="114" name="Рисунок 113" descr="krasnoe-derevo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5144750"/>
          <a:ext cx="53340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159</xdr:row>
      <xdr:rowOff>142875</xdr:rowOff>
    </xdr:from>
    <xdr:to>
      <xdr:col>8</xdr:col>
      <xdr:colOff>0</xdr:colOff>
      <xdr:row>165</xdr:row>
      <xdr:rowOff>28575</xdr:rowOff>
    </xdr:to>
    <xdr:pic>
      <xdr:nvPicPr>
        <xdr:cNvPr id="115" name="Рисунок 114" descr="element4"/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34528125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19050</xdr:colOff>
      <xdr:row>159</xdr:row>
      <xdr:rowOff>133350</xdr:rowOff>
    </xdr:from>
    <xdr:to>
      <xdr:col>9</xdr:col>
      <xdr:colOff>457200</xdr:colOff>
      <xdr:row>165</xdr:row>
      <xdr:rowOff>19050</xdr:rowOff>
    </xdr:to>
    <xdr:pic>
      <xdr:nvPicPr>
        <xdr:cNvPr id="116" name="Рисунок 115" descr="element5"/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345186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28575</xdr:colOff>
      <xdr:row>159</xdr:row>
      <xdr:rowOff>171450</xdr:rowOff>
    </xdr:from>
    <xdr:to>
      <xdr:col>11</xdr:col>
      <xdr:colOff>466725</xdr:colOff>
      <xdr:row>165</xdr:row>
      <xdr:rowOff>57150</xdr:rowOff>
    </xdr:to>
    <xdr:pic>
      <xdr:nvPicPr>
        <xdr:cNvPr id="117" name="Рисунок 116"/>
        <xdr:cNvPicPr>
          <a:picLocks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345567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47625</xdr:colOff>
      <xdr:row>159</xdr:row>
      <xdr:rowOff>190500</xdr:rowOff>
    </xdr:from>
    <xdr:to>
      <xdr:col>13</xdr:col>
      <xdr:colOff>485775</xdr:colOff>
      <xdr:row>165</xdr:row>
      <xdr:rowOff>28575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4575750"/>
          <a:ext cx="1047750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85725</xdr:colOff>
      <xdr:row>169</xdr:row>
      <xdr:rowOff>28575</xdr:rowOff>
    </xdr:from>
    <xdr:to>
      <xdr:col>8</xdr:col>
      <xdr:colOff>552450</xdr:colOff>
      <xdr:row>178</xdr:row>
      <xdr:rowOff>180975</xdr:rowOff>
    </xdr:to>
    <xdr:pic>
      <xdr:nvPicPr>
        <xdr:cNvPr id="119" name="Рисунок 118"/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36356925"/>
          <a:ext cx="1076325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161925</xdr:colOff>
      <xdr:row>169</xdr:row>
      <xdr:rowOff>19050</xdr:rowOff>
    </xdr:from>
    <xdr:to>
      <xdr:col>10</xdr:col>
      <xdr:colOff>600075</xdr:colOff>
      <xdr:row>179</xdr:row>
      <xdr:rowOff>0</xdr:rowOff>
    </xdr:to>
    <xdr:pic>
      <xdr:nvPicPr>
        <xdr:cNvPr id="120" name="Рисунок 119"/>
        <xdr:cNvPicPr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36347400"/>
          <a:ext cx="1047750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38100</xdr:colOff>
      <xdr:row>169</xdr:row>
      <xdr:rowOff>19050</xdr:rowOff>
    </xdr:from>
    <xdr:to>
      <xdr:col>13</xdr:col>
      <xdr:colOff>19050</xdr:colOff>
      <xdr:row>179</xdr:row>
      <xdr:rowOff>0</xdr:rowOff>
    </xdr:to>
    <xdr:pic>
      <xdr:nvPicPr>
        <xdr:cNvPr id="121" name="Рисунок 120"/>
        <xdr:cNvPicPr>
          <a:picLocks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36585525"/>
          <a:ext cx="1200150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38100</xdr:colOff>
      <xdr:row>169</xdr:row>
      <xdr:rowOff>19050</xdr:rowOff>
    </xdr:from>
    <xdr:to>
      <xdr:col>15</xdr:col>
      <xdr:colOff>19050</xdr:colOff>
      <xdr:row>179</xdr:row>
      <xdr:rowOff>95250</xdr:rowOff>
    </xdr:to>
    <xdr:pic>
      <xdr:nvPicPr>
        <xdr:cNvPr id="122" name="Рисунок 121"/>
        <xdr:cNvPicPr>
          <a:picLocks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36442650"/>
          <a:ext cx="1200150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457200</xdr:colOff>
      <xdr:row>188</xdr:row>
      <xdr:rowOff>28575</xdr:rowOff>
    </xdr:from>
    <xdr:to>
      <xdr:col>13</xdr:col>
      <xdr:colOff>104775</xdr:colOff>
      <xdr:row>192</xdr:row>
      <xdr:rowOff>133350</xdr:rowOff>
    </xdr:to>
    <xdr:pic>
      <xdr:nvPicPr>
        <xdr:cNvPr id="129" name="Рисунок 128" descr="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40519350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495300</xdr:colOff>
      <xdr:row>182</xdr:row>
      <xdr:rowOff>19050</xdr:rowOff>
    </xdr:from>
    <xdr:to>
      <xdr:col>8</xdr:col>
      <xdr:colOff>9525</xdr:colOff>
      <xdr:row>191</xdr:row>
      <xdr:rowOff>76200</xdr:rowOff>
    </xdr:to>
    <xdr:pic>
      <xdr:nvPicPr>
        <xdr:cNvPr id="130" name="Рисунок 129" descr="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9338250"/>
          <a:ext cx="73342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182</xdr:row>
      <xdr:rowOff>0</xdr:rowOff>
    </xdr:from>
    <xdr:to>
      <xdr:col>9</xdr:col>
      <xdr:colOff>323850</xdr:colOff>
      <xdr:row>191</xdr:row>
      <xdr:rowOff>57150</xdr:rowOff>
    </xdr:to>
    <xdr:pic>
      <xdr:nvPicPr>
        <xdr:cNvPr id="131" name="Рисунок 130" descr="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39319200"/>
          <a:ext cx="83820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476250</xdr:colOff>
      <xdr:row>182</xdr:row>
      <xdr:rowOff>19050</xdr:rowOff>
    </xdr:from>
    <xdr:to>
      <xdr:col>11</xdr:col>
      <xdr:colOff>114300</xdr:colOff>
      <xdr:row>186</xdr:row>
      <xdr:rowOff>95250</xdr:rowOff>
    </xdr:to>
    <xdr:pic>
      <xdr:nvPicPr>
        <xdr:cNvPr id="132" name="Рисунок 131" descr="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39338250"/>
          <a:ext cx="8572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428625</xdr:colOff>
      <xdr:row>182</xdr:row>
      <xdr:rowOff>9525</xdr:rowOff>
    </xdr:from>
    <xdr:to>
      <xdr:col>13</xdr:col>
      <xdr:colOff>76200</xdr:colOff>
      <xdr:row>186</xdr:row>
      <xdr:rowOff>85725</xdr:rowOff>
    </xdr:to>
    <xdr:pic>
      <xdr:nvPicPr>
        <xdr:cNvPr id="133" name="Рисунок 132" descr="7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39328725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495300</xdr:colOff>
      <xdr:row>182</xdr:row>
      <xdr:rowOff>0</xdr:rowOff>
    </xdr:from>
    <xdr:to>
      <xdr:col>15</xdr:col>
      <xdr:colOff>142875</xdr:colOff>
      <xdr:row>186</xdr:row>
      <xdr:rowOff>76200</xdr:rowOff>
    </xdr:to>
    <xdr:pic>
      <xdr:nvPicPr>
        <xdr:cNvPr id="134" name="Рисунок 133" descr="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50" y="39319200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188</xdr:row>
      <xdr:rowOff>28575</xdr:rowOff>
    </xdr:from>
    <xdr:to>
      <xdr:col>11</xdr:col>
      <xdr:colOff>171450</xdr:colOff>
      <xdr:row>192</xdr:row>
      <xdr:rowOff>95250</xdr:rowOff>
    </xdr:to>
    <xdr:pic>
      <xdr:nvPicPr>
        <xdr:cNvPr id="135" name="Рисунок 134" descr="6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40519350"/>
          <a:ext cx="838200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v-massiv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4"/>
  <sheetViews>
    <sheetView tabSelected="1" topLeftCell="A130" workbookViewId="0">
      <selection activeCell="E42" sqref="E42"/>
    </sheetView>
  </sheetViews>
  <sheetFormatPr defaultRowHeight="15" outlineLevelCol="2"/>
  <cols>
    <col min="1" max="1" width="21.28515625" customWidth="1"/>
    <col min="2" max="2" width="19.7109375" bestFit="1" customWidth="1"/>
    <col min="3" max="3" width="10.5703125" style="113" customWidth="1" outlineLevel="2"/>
    <col min="4" max="4" width="11.85546875" style="113" customWidth="1" outlineLevel="2"/>
    <col min="5" max="5" width="10.5703125" customWidth="1"/>
    <col min="6" max="6" width="12.28515625" customWidth="1"/>
    <col min="16" max="17" width="9.140625" customWidth="1"/>
    <col min="18" max="19" width="9.140625" hidden="1" customWidth="1" outlineLevel="1"/>
    <col min="20" max="20" width="9.140625" collapsed="1"/>
  </cols>
  <sheetData>
    <row r="1" spans="1:19">
      <c r="A1" s="28"/>
      <c r="B1" s="29"/>
      <c r="C1" s="110"/>
      <c r="D1" s="110"/>
      <c r="E1" s="30"/>
      <c r="F1" s="30"/>
      <c r="G1" s="30"/>
      <c r="H1" s="29"/>
      <c r="I1" s="31"/>
      <c r="J1" s="32" t="s">
        <v>58</v>
      </c>
    </row>
    <row r="2" spans="1:19">
      <c r="A2" s="33"/>
      <c r="B2" s="34"/>
      <c r="C2" s="111"/>
      <c r="D2" s="111"/>
      <c r="E2" s="35"/>
      <c r="F2" s="35"/>
      <c r="G2" s="35"/>
      <c r="H2" s="34"/>
      <c r="I2" s="36"/>
      <c r="J2" s="37" t="s">
        <v>59</v>
      </c>
    </row>
    <row r="3" spans="1:19">
      <c r="A3" s="38"/>
      <c r="B3" s="34"/>
      <c r="C3" s="111"/>
      <c r="D3" s="111"/>
      <c r="E3" s="35"/>
      <c r="F3" s="35"/>
      <c r="G3" s="35"/>
      <c r="H3" s="34"/>
      <c r="I3" s="36"/>
      <c r="J3" s="39" t="s">
        <v>60</v>
      </c>
    </row>
    <row r="4" spans="1:19">
      <c r="A4" s="40"/>
      <c r="B4" s="34"/>
      <c r="C4" s="111"/>
      <c r="D4" s="111"/>
      <c r="E4" s="35"/>
      <c r="F4" s="35"/>
      <c r="G4" s="35"/>
      <c r="H4" s="34"/>
      <c r="I4" s="36"/>
      <c r="J4" s="6"/>
    </row>
    <row r="5" spans="1:19">
      <c r="A5" s="40"/>
      <c r="B5" s="34"/>
      <c r="C5" s="111"/>
      <c r="D5" s="111"/>
      <c r="E5" s="35"/>
      <c r="F5" s="35"/>
      <c r="G5" s="35"/>
      <c r="H5" s="34"/>
      <c r="I5" s="36"/>
      <c r="J5" s="6"/>
    </row>
    <row r="6" spans="1:19">
      <c r="A6" s="40"/>
      <c r="B6" s="34"/>
      <c r="C6" s="111"/>
      <c r="D6" s="111"/>
      <c r="E6" s="35"/>
      <c r="F6" s="35"/>
      <c r="G6" s="35"/>
      <c r="H6" s="34"/>
      <c r="I6" s="36"/>
      <c r="J6" s="6"/>
      <c r="L6" s="13"/>
      <c r="M6" s="13"/>
      <c r="N6" s="13"/>
      <c r="O6" s="13"/>
      <c r="P6" s="13"/>
    </row>
    <row r="7" spans="1:19" ht="15.75" thickBot="1">
      <c r="A7" s="41"/>
      <c r="B7" s="42"/>
      <c r="C7" s="112"/>
      <c r="D7" s="112"/>
      <c r="E7" s="43"/>
      <c r="F7" s="43"/>
      <c r="G7" s="43"/>
      <c r="H7" s="42"/>
      <c r="I7" s="7"/>
      <c r="J7" s="1"/>
    </row>
    <row r="8" spans="1:19" ht="15.75" thickBot="1"/>
    <row r="9" spans="1:19" ht="39" customHeight="1" thickBot="1">
      <c r="A9" s="129" t="s">
        <v>0</v>
      </c>
      <c r="B9" s="129" t="s">
        <v>1</v>
      </c>
      <c r="C9" s="147" t="s">
        <v>61</v>
      </c>
      <c r="D9" s="148"/>
      <c r="E9" s="269" t="s">
        <v>192</v>
      </c>
      <c r="F9" s="270"/>
      <c r="R9" s="131" t="s">
        <v>105</v>
      </c>
      <c r="S9" s="132"/>
    </row>
    <row r="10" spans="1:19" ht="15.75" thickBot="1">
      <c r="A10" s="130"/>
      <c r="B10" s="130"/>
      <c r="C10" s="143" t="s">
        <v>2</v>
      </c>
      <c r="D10" s="144"/>
      <c r="E10" s="168" t="s">
        <v>2</v>
      </c>
      <c r="F10" s="169"/>
      <c r="R10" s="133" t="s">
        <v>2</v>
      </c>
      <c r="S10" s="134"/>
    </row>
    <row r="11" spans="1:19">
      <c r="A11" s="46" t="s">
        <v>62</v>
      </c>
      <c r="B11" s="66" t="s">
        <v>67</v>
      </c>
      <c r="C11" s="145">
        <f t="shared" ref="C11:C16" si="0">R11*1.3*1.6</f>
        <v>9235.2000000000007</v>
      </c>
      <c r="D11" s="146"/>
      <c r="E11" s="170">
        <f>C11+$F$136*3+$F$137*5.1</f>
        <v>13596.960000000001</v>
      </c>
      <c r="F11" s="171"/>
      <c r="H11" s="12"/>
      <c r="I11" s="12"/>
      <c r="J11" s="12"/>
      <c r="K11" s="13"/>
      <c r="L11" s="13"/>
      <c r="M11" s="13"/>
      <c r="N11" s="13"/>
      <c r="O11" s="13"/>
      <c r="P11" s="13"/>
      <c r="R11" s="135">
        <v>4440</v>
      </c>
      <c r="S11" s="136"/>
    </row>
    <row r="12" spans="1:19">
      <c r="A12" s="46" t="s">
        <v>63</v>
      </c>
      <c r="B12" s="67" t="s">
        <v>68</v>
      </c>
      <c r="C12" s="139">
        <f t="shared" si="0"/>
        <v>10774.400000000001</v>
      </c>
      <c r="D12" s="140"/>
      <c r="E12" s="150">
        <f>C12+$F$136*3+$F$137*5.2</f>
        <v>15181.920000000002</v>
      </c>
      <c r="F12" s="151"/>
      <c r="H12" s="14"/>
      <c r="I12" s="14"/>
      <c r="J12" s="14"/>
      <c r="K12" s="14"/>
      <c r="L12" s="14"/>
      <c r="M12" s="14"/>
      <c r="N12" s="14"/>
      <c r="O12" s="14"/>
      <c r="P12" s="14"/>
      <c r="R12" s="137">
        <v>5180</v>
      </c>
      <c r="S12" s="138"/>
    </row>
    <row r="13" spans="1:19">
      <c r="A13" s="46" t="s">
        <v>64</v>
      </c>
      <c r="B13" s="67" t="s">
        <v>69</v>
      </c>
      <c r="C13" s="139">
        <f t="shared" si="0"/>
        <v>12313.6</v>
      </c>
      <c r="D13" s="140"/>
      <c r="E13" s="150">
        <f t="shared" ref="E13:E15" si="1">C13+$F$136*3+$F$137*5</f>
        <v>16629.599999999999</v>
      </c>
      <c r="F13" s="151"/>
      <c r="H13" s="15"/>
      <c r="I13" s="15"/>
      <c r="J13" s="15"/>
      <c r="K13" s="15"/>
      <c r="L13" s="15"/>
      <c r="M13" s="15"/>
      <c r="N13" s="15"/>
      <c r="O13" s="15"/>
      <c r="P13" s="15"/>
      <c r="R13" s="137">
        <v>5920</v>
      </c>
      <c r="S13" s="138"/>
    </row>
    <row r="14" spans="1:19">
      <c r="A14" s="46" t="s">
        <v>65</v>
      </c>
      <c r="B14" s="67" t="s">
        <v>70</v>
      </c>
      <c r="C14" s="139">
        <f t="shared" si="0"/>
        <v>13852.800000000001</v>
      </c>
      <c r="D14" s="140"/>
      <c r="E14" s="150">
        <f t="shared" si="1"/>
        <v>18168.800000000003</v>
      </c>
      <c r="F14" s="151"/>
      <c r="H14" s="14"/>
      <c r="I14" s="14"/>
      <c r="J14" s="14"/>
      <c r="K14" s="14"/>
      <c r="L14" s="14"/>
      <c r="M14" s="14"/>
      <c r="N14" s="14"/>
      <c r="O14" s="14"/>
      <c r="P14" s="14"/>
      <c r="R14" s="137">
        <v>6660</v>
      </c>
      <c r="S14" s="138"/>
    </row>
    <row r="15" spans="1:19">
      <c r="A15" s="46" t="s">
        <v>66</v>
      </c>
      <c r="B15" s="67"/>
      <c r="C15" s="139">
        <f t="shared" si="0"/>
        <v>18470.400000000001</v>
      </c>
      <c r="D15" s="140"/>
      <c r="E15" s="150">
        <f t="shared" si="1"/>
        <v>22786.400000000001</v>
      </c>
      <c r="F15" s="151"/>
      <c r="H15" s="15"/>
      <c r="I15" s="15"/>
      <c r="J15" s="15"/>
      <c r="K15" s="15"/>
      <c r="L15" s="15"/>
      <c r="M15" s="15"/>
      <c r="N15" s="12"/>
      <c r="O15" s="12"/>
      <c r="P15" s="12"/>
      <c r="R15" s="137">
        <v>8880</v>
      </c>
      <c r="S15" s="138"/>
    </row>
    <row r="16" spans="1:19" ht="15.75" thickBot="1">
      <c r="A16" s="47"/>
      <c r="B16" s="3" t="s">
        <v>3</v>
      </c>
      <c r="C16" s="141">
        <f t="shared" si="0"/>
        <v>7696</v>
      </c>
      <c r="D16" s="142"/>
      <c r="E16" s="279"/>
      <c r="F16" s="280"/>
      <c r="H16" s="149"/>
      <c r="I16" s="149"/>
      <c r="J16" s="149"/>
      <c r="K16" s="14"/>
      <c r="L16" s="149"/>
      <c r="M16" s="149"/>
      <c r="N16" s="149"/>
      <c r="O16" s="149"/>
      <c r="P16" s="149"/>
      <c r="R16" s="156">
        <v>3700</v>
      </c>
      <c r="S16" s="157"/>
    </row>
    <row r="17" spans="1:19" ht="15.75" thickBot="1">
      <c r="A17" s="8"/>
      <c r="B17" s="5" t="s">
        <v>1</v>
      </c>
      <c r="C17" s="143" t="s">
        <v>2</v>
      </c>
      <c r="D17" s="144"/>
      <c r="E17" s="168" t="s">
        <v>2</v>
      </c>
      <c r="F17" s="169"/>
      <c r="H17" s="149"/>
      <c r="I17" s="149"/>
      <c r="J17" s="149"/>
      <c r="K17" s="14"/>
      <c r="L17" s="149"/>
      <c r="M17" s="149"/>
      <c r="N17" s="149"/>
      <c r="O17" s="149"/>
      <c r="P17" s="149"/>
      <c r="R17" s="158" t="s">
        <v>2</v>
      </c>
      <c r="S17" s="159"/>
    </row>
    <row r="18" spans="1:19">
      <c r="A18" s="48"/>
      <c r="B18" s="66" t="s">
        <v>67</v>
      </c>
      <c r="C18" s="145">
        <f>R18*1.3*1.6</f>
        <v>15787.2</v>
      </c>
      <c r="D18" s="146"/>
      <c r="E18" s="170">
        <f>C18+$F$136*3+$F$137*5</f>
        <v>20103.2</v>
      </c>
      <c r="F18" s="171"/>
      <c r="H18" s="12"/>
      <c r="I18" s="12"/>
      <c r="J18" s="12"/>
      <c r="K18" s="12"/>
      <c r="L18" s="12"/>
      <c r="M18" s="12"/>
      <c r="N18" s="12"/>
      <c r="O18" s="12"/>
      <c r="P18" s="12"/>
      <c r="R18" s="135">
        <v>7590</v>
      </c>
      <c r="S18" s="136"/>
    </row>
    <row r="19" spans="1:19">
      <c r="A19" s="46" t="s">
        <v>72</v>
      </c>
      <c r="B19" s="67" t="s">
        <v>68</v>
      </c>
      <c r="C19" s="139">
        <f>R19*1.3*1.6</f>
        <v>17326.400000000001</v>
      </c>
      <c r="D19" s="140"/>
      <c r="E19" s="150">
        <f t="shared" ref="E19:E22" si="2">C19+$F$136*3+$F$137*5</f>
        <v>21642.400000000001</v>
      </c>
      <c r="F19" s="151"/>
      <c r="H19" s="14"/>
      <c r="I19" s="14"/>
      <c r="J19" s="14"/>
      <c r="K19" s="14"/>
      <c r="L19" s="14"/>
      <c r="M19" s="14"/>
      <c r="N19" s="14"/>
      <c r="O19" s="14"/>
      <c r="P19" s="14"/>
      <c r="R19" s="137">
        <v>8330</v>
      </c>
      <c r="S19" s="138"/>
    </row>
    <row r="20" spans="1:19" ht="16.5">
      <c r="A20" s="48"/>
      <c r="B20" s="67" t="s">
        <v>69</v>
      </c>
      <c r="C20" s="139">
        <f>R20*1.3*1.6</f>
        <v>18865.600000000002</v>
      </c>
      <c r="D20" s="140"/>
      <c r="E20" s="150">
        <f t="shared" si="2"/>
        <v>23181.600000000002</v>
      </c>
      <c r="F20" s="151"/>
      <c r="H20" s="14" t="s">
        <v>8</v>
      </c>
      <c r="I20" s="14" t="s">
        <v>106</v>
      </c>
      <c r="J20" s="14" t="s">
        <v>107</v>
      </c>
      <c r="K20" s="14" t="s">
        <v>9</v>
      </c>
      <c r="L20" s="14" t="s">
        <v>108</v>
      </c>
      <c r="M20" s="14" t="s">
        <v>109</v>
      </c>
      <c r="N20" s="14" t="s">
        <v>110</v>
      </c>
      <c r="O20" s="14" t="s">
        <v>111</v>
      </c>
      <c r="P20" s="14" t="s">
        <v>112</v>
      </c>
      <c r="R20" s="137">
        <v>9070</v>
      </c>
      <c r="S20" s="138"/>
    </row>
    <row r="21" spans="1:19">
      <c r="A21" s="49"/>
      <c r="B21" s="67" t="s">
        <v>70</v>
      </c>
      <c r="C21" s="139">
        <f>R21*1.3*1.6</f>
        <v>20404.800000000003</v>
      </c>
      <c r="D21" s="140"/>
      <c r="E21" s="150">
        <f t="shared" si="2"/>
        <v>24720.800000000003</v>
      </c>
      <c r="F21" s="151"/>
      <c r="R21" s="137">
        <v>9810</v>
      </c>
      <c r="S21" s="138"/>
    </row>
    <row r="22" spans="1:19" ht="15.75" thickBot="1">
      <c r="A22" s="50"/>
      <c r="B22" s="2" t="s">
        <v>71</v>
      </c>
      <c r="C22" s="139">
        <f>R22*1.3*1.6</f>
        <v>31574.400000000001</v>
      </c>
      <c r="D22" s="140"/>
      <c r="E22" s="150">
        <f t="shared" si="2"/>
        <v>35890.400000000001</v>
      </c>
      <c r="F22" s="151"/>
      <c r="R22" s="152">
        <v>15180</v>
      </c>
      <c r="S22" s="153"/>
    </row>
    <row r="23" spans="1:19" ht="15.75" thickBot="1">
      <c r="A23" s="46" t="s">
        <v>73</v>
      </c>
      <c r="B23" s="65" t="s">
        <v>1</v>
      </c>
      <c r="C23" s="143" t="s">
        <v>2</v>
      </c>
      <c r="D23" s="144"/>
      <c r="E23" s="168" t="s">
        <v>2</v>
      </c>
      <c r="F23" s="169"/>
      <c r="H23" s="12"/>
      <c r="I23" s="12"/>
      <c r="J23" s="12"/>
      <c r="K23" s="12"/>
      <c r="L23" s="12"/>
      <c r="M23" s="14"/>
      <c r="N23" s="14"/>
      <c r="O23" s="14"/>
      <c r="P23" s="14"/>
      <c r="R23" s="154" t="s">
        <v>2</v>
      </c>
      <c r="S23" s="155"/>
    </row>
    <row r="24" spans="1:19">
      <c r="A24" s="46" t="s">
        <v>74</v>
      </c>
      <c r="B24" s="66" t="s">
        <v>67</v>
      </c>
      <c r="C24" s="145">
        <f>R24*1.3*1.6</f>
        <v>9580.4800000000014</v>
      </c>
      <c r="D24" s="146"/>
      <c r="E24" s="170">
        <f>C24+$F$136*3+$F$137*5</f>
        <v>13896.480000000001</v>
      </c>
      <c r="F24" s="171"/>
      <c r="H24" s="149"/>
      <c r="I24" s="14"/>
      <c r="J24" s="149"/>
      <c r="K24" s="149"/>
      <c r="L24" s="149"/>
      <c r="M24" s="149"/>
      <c r="N24" s="149"/>
      <c r="O24" s="149"/>
      <c r="P24" s="149"/>
      <c r="R24" s="135">
        <v>4606</v>
      </c>
      <c r="S24" s="136"/>
    </row>
    <row r="25" spans="1:19">
      <c r="A25" s="51"/>
      <c r="B25" s="67" t="s">
        <v>75</v>
      </c>
      <c r="C25" s="139">
        <f>R25*1.3*1.6</f>
        <v>11213.28</v>
      </c>
      <c r="D25" s="140"/>
      <c r="E25" s="150">
        <f t="shared" ref="E25:E28" si="3">C25+$F$136*3+$F$137*5</f>
        <v>15529.28</v>
      </c>
      <c r="F25" s="151"/>
      <c r="H25" s="149"/>
      <c r="I25" s="14"/>
      <c r="J25" s="149"/>
      <c r="K25" s="149"/>
      <c r="L25" s="149"/>
      <c r="M25" s="149"/>
      <c r="N25" s="149"/>
      <c r="O25" s="149"/>
      <c r="P25" s="149"/>
      <c r="R25" s="137">
        <v>5391</v>
      </c>
      <c r="S25" s="138"/>
    </row>
    <row r="26" spans="1:19">
      <c r="A26" s="51"/>
      <c r="B26" s="67" t="s">
        <v>76</v>
      </c>
      <c r="C26" s="139">
        <f>R26*1.3*1.6</f>
        <v>12844</v>
      </c>
      <c r="D26" s="140"/>
      <c r="E26" s="150">
        <f t="shared" si="3"/>
        <v>17160</v>
      </c>
      <c r="F26" s="151"/>
      <c r="H26" s="163"/>
      <c r="I26" s="163"/>
      <c r="J26" s="163"/>
      <c r="K26" s="163"/>
      <c r="L26" s="163"/>
      <c r="M26" s="163"/>
      <c r="N26" s="163"/>
      <c r="O26" s="163"/>
      <c r="P26" s="163"/>
      <c r="R26" s="137">
        <v>6175</v>
      </c>
      <c r="S26" s="138"/>
    </row>
    <row r="27" spans="1:19">
      <c r="A27" s="51"/>
      <c r="B27" s="67" t="s">
        <v>77</v>
      </c>
      <c r="C27" s="139">
        <f>R27*1.3*1.6</f>
        <v>14476.800000000001</v>
      </c>
      <c r="D27" s="140"/>
      <c r="E27" s="150">
        <f t="shared" si="3"/>
        <v>18792.800000000003</v>
      </c>
      <c r="F27" s="151"/>
      <c r="R27" s="137">
        <v>6960</v>
      </c>
      <c r="S27" s="138"/>
    </row>
    <row r="28" spans="1:19" ht="15.75" thickBot="1">
      <c r="A28" s="50"/>
      <c r="B28" s="2" t="s">
        <v>71</v>
      </c>
      <c r="C28" s="139">
        <f>R28*1.3*1.6</f>
        <v>19163.04</v>
      </c>
      <c r="D28" s="140"/>
      <c r="E28" s="150">
        <f t="shared" si="3"/>
        <v>23479.040000000001</v>
      </c>
      <c r="F28" s="151"/>
      <c r="H28" s="15"/>
      <c r="I28" s="15"/>
      <c r="J28" s="15"/>
      <c r="K28" s="15"/>
      <c r="L28" s="15"/>
      <c r="M28" s="15"/>
      <c r="N28" s="15"/>
      <c r="O28" s="15"/>
      <c r="P28" s="15"/>
      <c r="R28" s="152">
        <v>9213</v>
      </c>
      <c r="S28" s="153"/>
    </row>
    <row r="29" spans="1:19" ht="17.25" thickBot="1">
      <c r="A29" s="8"/>
      <c r="B29" s="5" t="s">
        <v>1</v>
      </c>
      <c r="C29" s="143" t="s">
        <v>2</v>
      </c>
      <c r="D29" s="144"/>
      <c r="E29" s="168" t="s">
        <v>2</v>
      </c>
      <c r="F29" s="169"/>
      <c r="H29" s="14" t="s">
        <v>113</v>
      </c>
      <c r="I29" s="14" t="s">
        <v>114</v>
      </c>
      <c r="J29" s="14" t="s">
        <v>10</v>
      </c>
      <c r="K29" s="14" t="s">
        <v>115</v>
      </c>
      <c r="L29" s="14" t="s">
        <v>116</v>
      </c>
      <c r="M29" s="14" t="s">
        <v>117</v>
      </c>
      <c r="N29" s="14" t="s">
        <v>118</v>
      </c>
      <c r="O29" s="14" t="s">
        <v>119</v>
      </c>
      <c r="P29" s="14" t="s">
        <v>120</v>
      </c>
      <c r="R29" s="158" t="s">
        <v>2</v>
      </c>
      <c r="S29" s="159"/>
    </row>
    <row r="30" spans="1:19">
      <c r="A30" s="160" t="s">
        <v>78</v>
      </c>
      <c r="B30" s="52" t="s">
        <v>79</v>
      </c>
      <c r="C30" s="145">
        <f>R30*1.3*1.6</f>
        <v>13925.6</v>
      </c>
      <c r="D30" s="146"/>
      <c r="E30" s="170">
        <f>C30+$F$136*3+$F$137*5</f>
        <v>18241.599999999999</v>
      </c>
      <c r="F30" s="171"/>
      <c r="R30" s="164">
        <v>6695</v>
      </c>
      <c r="S30" s="165"/>
    </row>
    <row r="31" spans="1:19">
      <c r="A31" s="161"/>
      <c r="B31" s="67" t="s">
        <v>68</v>
      </c>
      <c r="C31" s="139">
        <f>R31*1.3*1.6</f>
        <v>15485.6</v>
      </c>
      <c r="D31" s="140"/>
      <c r="E31" s="150">
        <f t="shared" ref="E31:E34" si="4">C31+$F$136*3+$F$137*5</f>
        <v>19801.599999999999</v>
      </c>
      <c r="F31" s="151"/>
      <c r="R31" s="137">
        <v>7445</v>
      </c>
      <c r="S31" s="138"/>
    </row>
    <row r="32" spans="1:19">
      <c r="A32" s="161"/>
      <c r="B32" s="52" t="s">
        <v>69</v>
      </c>
      <c r="C32" s="139">
        <f>R32*1.3*1.6</f>
        <v>17045.600000000002</v>
      </c>
      <c r="D32" s="140"/>
      <c r="E32" s="150">
        <f t="shared" si="4"/>
        <v>21361.600000000002</v>
      </c>
      <c r="F32" s="151"/>
      <c r="R32" s="166">
        <v>8195</v>
      </c>
      <c r="S32" s="167"/>
    </row>
    <row r="33" spans="1:19">
      <c r="A33" s="161"/>
      <c r="B33" s="67" t="s">
        <v>70</v>
      </c>
      <c r="C33" s="139">
        <f>R33*1.3*1.6</f>
        <v>18605.600000000002</v>
      </c>
      <c r="D33" s="140"/>
      <c r="E33" s="150">
        <f t="shared" si="4"/>
        <v>22921.600000000002</v>
      </c>
      <c r="F33" s="151"/>
      <c r="R33" s="137">
        <v>8945</v>
      </c>
      <c r="S33" s="138"/>
    </row>
    <row r="34" spans="1:19" ht="15.75" thickBot="1">
      <c r="A34" s="162"/>
      <c r="B34" s="2" t="s">
        <v>71</v>
      </c>
      <c r="C34" s="182">
        <f>R34*1.3*1.6</f>
        <v>27851.200000000001</v>
      </c>
      <c r="D34" s="183"/>
      <c r="E34" s="150">
        <f t="shared" si="4"/>
        <v>32167.200000000001</v>
      </c>
      <c r="F34" s="151"/>
      <c r="R34" s="152">
        <v>13390</v>
      </c>
      <c r="S34" s="153"/>
    </row>
    <row r="35" spans="1:19" ht="24.75" thickBot="1">
      <c r="A35" s="9"/>
      <c r="B35" s="10" t="s">
        <v>1</v>
      </c>
      <c r="C35" s="114" t="s">
        <v>2</v>
      </c>
      <c r="D35" s="115" t="s">
        <v>80</v>
      </c>
      <c r="E35" s="91" t="s">
        <v>2</v>
      </c>
      <c r="F35" s="92" t="s">
        <v>80</v>
      </c>
      <c r="R35" s="73" t="s">
        <v>2</v>
      </c>
      <c r="S35" s="74" t="s">
        <v>80</v>
      </c>
    </row>
    <row r="36" spans="1:19">
      <c r="A36" s="160" t="s">
        <v>81</v>
      </c>
      <c r="B36" s="52" t="s">
        <v>67</v>
      </c>
      <c r="C36" s="116">
        <f t="shared" ref="C36:D40" si="5">R36*1.3*1.6</f>
        <v>16328</v>
      </c>
      <c r="D36" s="117">
        <f t="shared" si="5"/>
        <v>14580.800000000001</v>
      </c>
      <c r="E36" s="70">
        <f>C36+$F$136*3+$F$137*5</f>
        <v>20644</v>
      </c>
      <c r="F36" s="70">
        <f>D36+$F$136*3+$F$137*5</f>
        <v>18896.800000000003</v>
      </c>
      <c r="R36" s="75">
        <v>7850</v>
      </c>
      <c r="S36" s="76">
        <v>7010</v>
      </c>
    </row>
    <row r="37" spans="1:19">
      <c r="A37" s="161"/>
      <c r="B37" s="67" t="s">
        <v>68</v>
      </c>
      <c r="C37" s="118">
        <f t="shared" si="5"/>
        <v>19032</v>
      </c>
      <c r="D37" s="119">
        <f t="shared" si="5"/>
        <v>16993.600000000002</v>
      </c>
      <c r="E37" s="69">
        <f t="shared" ref="E37:E40" si="6">C37+$F$136*3+$F$137*5</f>
        <v>23348</v>
      </c>
      <c r="F37" s="72">
        <f t="shared" ref="F37:F40" si="7">D37+$F$136*3+$F$137*5</f>
        <v>21309.600000000002</v>
      </c>
      <c r="R37" s="77">
        <v>9150</v>
      </c>
      <c r="S37" s="78">
        <v>8170</v>
      </c>
    </row>
    <row r="38" spans="1:19">
      <c r="A38" s="161"/>
      <c r="B38" s="52" t="s">
        <v>69</v>
      </c>
      <c r="C38" s="116">
        <f t="shared" si="5"/>
        <v>21736</v>
      </c>
      <c r="D38" s="117">
        <f t="shared" si="5"/>
        <v>19406.400000000001</v>
      </c>
      <c r="E38" s="70">
        <f t="shared" si="6"/>
        <v>26052</v>
      </c>
      <c r="F38" s="71">
        <f t="shared" si="7"/>
        <v>23722.400000000001</v>
      </c>
      <c r="H38" s="15"/>
      <c r="I38" s="15"/>
      <c r="J38" s="15"/>
      <c r="K38" s="15"/>
      <c r="L38" s="15"/>
      <c r="M38" s="15"/>
      <c r="N38" s="12"/>
      <c r="O38" s="12"/>
      <c r="P38" s="12"/>
      <c r="R38" s="75">
        <v>10450</v>
      </c>
      <c r="S38" s="76">
        <v>9330</v>
      </c>
    </row>
    <row r="39" spans="1:19">
      <c r="A39" s="161"/>
      <c r="B39" s="67" t="s">
        <v>70</v>
      </c>
      <c r="C39" s="118">
        <f t="shared" si="5"/>
        <v>24440</v>
      </c>
      <c r="D39" s="119">
        <f t="shared" si="5"/>
        <v>22568</v>
      </c>
      <c r="E39" s="69">
        <f t="shared" si="6"/>
        <v>28756</v>
      </c>
      <c r="F39" s="72">
        <f t="shared" si="7"/>
        <v>26884</v>
      </c>
      <c r="H39" s="149" t="s">
        <v>121</v>
      </c>
      <c r="I39" s="149" t="s">
        <v>122</v>
      </c>
      <c r="J39" s="149" t="s">
        <v>123</v>
      </c>
      <c r="K39" s="14" t="s">
        <v>124</v>
      </c>
      <c r="L39" s="149" t="s">
        <v>11</v>
      </c>
      <c r="M39" s="149" t="s">
        <v>126</v>
      </c>
      <c r="N39" s="149" t="s">
        <v>127</v>
      </c>
      <c r="O39" s="149" t="s">
        <v>128</v>
      </c>
      <c r="P39" s="149" t="s">
        <v>129</v>
      </c>
      <c r="R39" s="77">
        <v>11750</v>
      </c>
      <c r="S39" s="78">
        <v>10850</v>
      </c>
    </row>
    <row r="40" spans="1:19" ht="15.75" thickBot="1">
      <c r="A40" s="162"/>
      <c r="B40" s="2" t="s">
        <v>71</v>
      </c>
      <c r="C40" s="120">
        <f t="shared" si="5"/>
        <v>32656</v>
      </c>
      <c r="D40" s="121">
        <f t="shared" si="5"/>
        <v>29161.600000000002</v>
      </c>
      <c r="E40" s="44">
        <f t="shared" si="6"/>
        <v>36972</v>
      </c>
      <c r="F40" s="45">
        <f t="shared" si="7"/>
        <v>33477.600000000006</v>
      </c>
      <c r="H40" s="149"/>
      <c r="I40" s="149"/>
      <c r="J40" s="149"/>
      <c r="K40" s="14" t="s">
        <v>125</v>
      </c>
      <c r="L40" s="149"/>
      <c r="M40" s="149"/>
      <c r="N40" s="149"/>
      <c r="O40" s="149"/>
      <c r="P40" s="149"/>
      <c r="R40" s="79">
        <v>15700</v>
      </c>
      <c r="S40" s="80">
        <v>14020</v>
      </c>
    </row>
    <row r="41" spans="1:19" ht="15.75" thickBot="1">
      <c r="A41" s="9"/>
      <c r="B41" s="10" t="s">
        <v>1</v>
      </c>
      <c r="C41" s="122" t="s">
        <v>4</v>
      </c>
      <c r="D41" s="123" t="s">
        <v>5</v>
      </c>
      <c r="E41" s="91" t="s">
        <v>2</v>
      </c>
      <c r="F41" s="92" t="s">
        <v>80</v>
      </c>
      <c r="R41" s="73" t="s">
        <v>4</v>
      </c>
      <c r="S41" s="74" t="s">
        <v>5</v>
      </c>
    </row>
    <row r="42" spans="1:19">
      <c r="A42" s="160" t="s">
        <v>82</v>
      </c>
      <c r="B42" s="66" t="s">
        <v>67</v>
      </c>
      <c r="C42" s="116">
        <f t="shared" ref="C42:D46" si="8">R42*1.3*1.6</f>
        <v>13894.400000000001</v>
      </c>
      <c r="D42" s="117">
        <f t="shared" si="8"/>
        <v>12521.6</v>
      </c>
      <c r="E42" s="70">
        <f>C42+$F$136*3+$F$137*5</f>
        <v>18210.400000000001</v>
      </c>
      <c r="F42" s="70">
        <f>D42+$F$136*3+$F$137*5</f>
        <v>16837.599999999999</v>
      </c>
      <c r="R42" s="81">
        <v>6680</v>
      </c>
      <c r="S42" s="82">
        <v>6020</v>
      </c>
    </row>
    <row r="43" spans="1:19">
      <c r="A43" s="161"/>
      <c r="B43" s="67" t="s">
        <v>68</v>
      </c>
      <c r="C43" s="118">
        <f t="shared" si="8"/>
        <v>16244.800000000001</v>
      </c>
      <c r="D43" s="119">
        <f t="shared" si="8"/>
        <v>14643.2</v>
      </c>
      <c r="E43" s="69">
        <f t="shared" ref="E43:E46" si="9">C43+$F$136*3+$F$137*5</f>
        <v>20560.800000000003</v>
      </c>
      <c r="F43" s="72">
        <f t="shared" ref="F43:F46" si="10">D43+$F$136*3+$F$137*5</f>
        <v>18959.2</v>
      </c>
      <c r="R43" s="83">
        <v>7810</v>
      </c>
      <c r="S43" s="84">
        <v>7040</v>
      </c>
    </row>
    <row r="44" spans="1:19">
      <c r="A44" s="161"/>
      <c r="B44" s="67" t="s">
        <v>69</v>
      </c>
      <c r="C44" s="116">
        <f t="shared" si="8"/>
        <v>18595.2</v>
      </c>
      <c r="D44" s="117">
        <f t="shared" si="8"/>
        <v>16764.8</v>
      </c>
      <c r="E44" s="70">
        <f t="shared" si="9"/>
        <v>22911.200000000001</v>
      </c>
      <c r="F44" s="71">
        <f t="shared" si="10"/>
        <v>21080.799999999999</v>
      </c>
      <c r="R44" s="77">
        <v>8940</v>
      </c>
      <c r="S44" s="78">
        <v>8060</v>
      </c>
    </row>
    <row r="45" spans="1:19">
      <c r="A45" s="161"/>
      <c r="B45" s="67" t="s">
        <v>70</v>
      </c>
      <c r="C45" s="118">
        <f t="shared" si="8"/>
        <v>20945.600000000002</v>
      </c>
      <c r="D45" s="119">
        <f t="shared" si="8"/>
        <v>18886.400000000001</v>
      </c>
      <c r="E45" s="69">
        <f t="shared" si="9"/>
        <v>25261.600000000002</v>
      </c>
      <c r="F45" s="72">
        <f t="shared" si="10"/>
        <v>23202.400000000001</v>
      </c>
      <c r="R45" s="77">
        <v>10070</v>
      </c>
      <c r="S45" s="78">
        <v>9080</v>
      </c>
    </row>
    <row r="46" spans="1:19" ht="15.75" thickBot="1">
      <c r="A46" s="162"/>
      <c r="B46" s="2" t="s">
        <v>71</v>
      </c>
      <c r="C46" s="120">
        <f t="shared" si="8"/>
        <v>27788.800000000003</v>
      </c>
      <c r="D46" s="121">
        <f t="shared" si="8"/>
        <v>25043.200000000001</v>
      </c>
      <c r="E46" s="44">
        <f t="shared" si="9"/>
        <v>32104.800000000003</v>
      </c>
      <c r="F46" s="45">
        <f t="shared" si="10"/>
        <v>29359.200000000001</v>
      </c>
      <c r="R46" s="79">
        <v>13360</v>
      </c>
      <c r="S46" s="80">
        <v>12040</v>
      </c>
    </row>
    <row r="47" spans="1:19" ht="15.75" thickBot="1">
      <c r="A47" s="46" t="s">
        <v>83</v>
      </c>
      <c r="B47" s="5" t="s">
        <v>1</v>
      </c>
      <c r="C47" s="143" t="s">
        <v>2</v>
      </c>
      <c r="D47" s="144"/>
      <c r="E47" s="168" t="s">
        <v>2</v>
      </c>
      <c r="F47" s="169"/>
      <c r="R47" s="158" t="s">
        <v>2</v>
      </c>
      <c r="S47" s="159"/>
    </row>
    <row r="48" spans="1:19">
      <c r="A48" s="53" t="s">
        <v>84</v>
      </c>
      <c r="B48" s="52" t="s">
        <v>67</v>
      </c>
      <c r="C48" s="145">
        <f>R48*1.3*1.6</f>
        <v>13894.400000000001</v>
      </c>
      <c r="D48" s="146"/>
      <c r="E48" s="170">
        <f>C48+$F$136*3+$F$137*5</f>
        <v>18210.400000000001</v>
      </c>
      <c r="F48" s="171"/>
      <c r="R48" s="164">
        <v>6680</v>
      </c>
      <c r="S48" s="165"/>
    </row>
    <row r="49" spans="1:19">
      <c r="A49" s="51"/>
      <c r="B49" s="67" t="s">
        <v>68</v>
      </c>
      <c r="C49" s="139">
        <f>R49*1.3*1.6</f>
        <v>16244.800000000001</v>
      </c>
      <c r="D49" s="140"/>
      <c r="E49" s="150">
        <f t="shared" ref="E49:E52" si="11">C49+$F$136*3+$F$137*5</f>
        <v>20560.800000000003</v>
      </c>
      <c r="F49" s="151"/>
      <c r="R49" s="137">
        <v>7810</v>
      </c>
      <c r="S49" s="138"/>
    </row>
    <row r="50" spans="1:19" ht="16.5">
      <c r="A50" s="51"/>
      <c r="B50" s="52" t="s">
        <v>69</v>
      </c>
      <c r="C50" s="139">
        <f>R50*1.3*1.6</f>
        <v>18595.2</v>
      </c>
      <c r="D50" s="140"/>
      <c r="E50" s="150">
        <f t="shared" si="11"/>
        <v>22911.200000000001</v>
      </c>
      <c r="F50" s="151"/>
      <c r="H50" s="14" t="s">
        <v>12</v>
      </c>
      <c r="I50" s="14" t="s">
        <v>13</v>
      </c>
      <c r="J50" s="14" t="s">
        <v>130</v>
      </c>
      <c r="K50" s="14" t="s">
        <v>14</v>
      </c>
      <c r="L50" s="14" t="s">
        <v>131</v>
      </c>
      <c r="M50" s="14" t="s">
        <v>132</v>
      </c>
      <c r="N50" s="14" t="s">
        <v>133</v>
      </c>
      <c r="O50" s="14" t="s">
        <v>15</v>
      </c>
      <c r="P50" s="14" t="s">
        <v>134</v>
      </c>
      <c r="R50" s="166">
        <v>8940</v>
      </c>
      <c r="S50" s="167"/>
    </row>
    <row r="51" spans="1:19">
      <c r="A51" s="51"/>
      <c r="B51" s="67" t="s">
        <v>70</v>
      </c>
      <c r="C51" s="139">
        <f>R51*1.3*1.6</f>
        <v>20945.600000000002</v>
      </c>
      <c r="D51" s="140"/>
      <c r="E51" s="150">
        <f t="shared" si="11"/>
        <v>25261.600000000002</v>
      </c>
      <c r="F51" s="151"/>
      <c r="R51" s="137">
        <v>10070</v>
      </c>
      <c r="S51" s="138"/>
    </row>
    <row r="52" spans="1:19" ht="15.75" thickBot="1">
      <c r="A52" s="50"/>
      <c r="B52" s="2" t="s">
        <v>71</v>
      </c>
      <c r="C52" s="139">
        <f>R52*1.3*1.6</f>
        <v>27788.800000000003</v>
      </c>
      <c r="D52" s="140"/>
      <c r="E52" s="150">
        <f t="shared" si="11"/>
        <v>32104.800000000003</v>
      </c>
      <c r="F52" s="151"/>
      <c r="H52" s="12"/>
      <c r="I52" s="12"/>
      <c r="J52" s="12"/>
      <c r="K52" s="12"/>
      <c r="L52" s="12"/>
      <c r="M52" s="12"/>
      <c r="N52" s="12"/>
      <c r="O52" s="12"/>
      <c r="P52" s="12"/>
      <c r="R52" s="152">
        <v>13360</v>
      </c>
      <c r="S52" s="153"/>
    </row>
    <row r="53" spans="1:19" ht="15.75" thickBot="1">
      <c r="A53" s="160" t="s">
        <v>85</v>
      </c>
      <c r="B53" s="5" t="s">
        <v>1</v>
      </c>
      <c r="C53" s="143" t="s">
        <v>2</v>
      </c>
      <c r="D53" s="144"/>
      <c r="E53" s="168" t="s">
        <v>2</v>
      </c>
      <c r="F53" s="169"/>
      <c r="H53" s="14" t="s">
        <v>135</v>
      </c>
      <c r="I53" s="14" t="s">
        <v>135</v>
      </c>
      <c r="J53" s="14" t="s">
        <v>135</v>
      </c>
      <c r="K53" s="149" t="s">
        <v>139</v>
      </c>
      <c r="L53" s="149" t="s">
        <v>140</v>
      </c>
      <c r="M53" s="149" t="s">
        <v>141</v>
      </c>
      <c r="N53" s="149" t="s">
        <v>142</v>
      </c>
      <c r="O53" s="149" t="s">
        <v>143</v>
      </c>
      <c r="P53" s="14" t="s">
        <v>144</v>
      </c>
      <c r="R53" s="158" t="s">
        <v>2</v>
      </c>
      <c r="S53" s="159"/>
    </row>
    <row r="54" spans="1:19">
      <c r="A54" s="161"/>
      <c r="B54" s="52" t="s">
        <v>67</v>
      </c>
      <c r="C54" s="145">
        <f>R54*1.3*1.6</f>
        <v>12521.6</v>
      </c>
      <c r="D54" s="146"/>
      <c r="E54" s="170">
        <f>C54+$F$136*3+$F$137*5</f>
        <v>16837.599999999999</v>
      </c>
      <c r="F54" s="171"/>
      <c r="H54" s="14" t="s">
        <v>136</v>
      </c>
      <c r="I54" s="14" t="s">
        <v>137</v>
      </c>
      <c r="J54" s="14" t="s">
        <v>138</v>
      </c>
      <c r="K54" s="149"/>
      <c r="L54" s="149"/>
      <c r="M54" s="149"/>
      <c r="N54" s="149"/>
      <c r="O54" s="149"/>
      <c r="P54" s="14" t="s">
        <v>145</v>
      </c>
      <c r="R54" s="164">
        <v>6020</v>
      </c>
      <c r="S54" s="165"/>
    </row>
    <row r="55" spans="1:19">
      <c r="A55" s="161"/>
      <c r="B55" s="67" t="s">
        <v>68</v>
      </c>
      <c r="C55" s="139">
        <f>R55*1.3*1.6</f>
        <v>14643.2</v>
      </c>
      <c r="D55" s="140"/>
      <c r="E55" s="150">
        <f t="shared" ref="E55:E58" si="12">C55+$F$136*3+$F$137*5</f>
        <v>18959.2</v>
      </c>
      <c r="F55" s="151"/>
      <c r="R55" s="137">
        <v>7040</v>
      </c>
      <c r="S55" s="138"/>
    </row>
    <row r="56" spans="1:19">
      <c r="A56" s="161"/>
      <c r="B56" s="52" t="s">
        <v>69</v>
      </c>
      <c r="C56" s="139">
        <f>R56*1.3*1.6</f>
        <v>16764.8</v>
      </c>
      <c r="D56" s="140"/>
      <c r="E56" s="150">
        <f t="shared" si="12"/>
        <v>21080.799999999999</v>
      </c>
      <c r="F56" s="151"/>
      <c r="R56" s="166">
        <v>8060</v>
      </c>
      <c r="S56" s="167"/>
    </row>
    <row r="57" spans="1:19">
      <c r="A57" s="161"/>
      <c r="B57" s="67" t="s">
        <v>70</v>
      </c>
      <c r="C57" s="139">
        <f>R57*1.3*1.6</f>
        <v>18886.400000000001</v>
      </c>
      <c r="D57" s="140"/>
      <c r="E57" s="150">
        <f t="shared" si="12"/>
        <v>23202.400000000001</v>
      </c>
      <c r="F57" s="151"/>
      <c r="R57" s="137">
        <v>9080</v>
      </c>
      <c r="S57" s="138"/>
    </row>
    <row r="58" spans="1:19" ht="15.75" thickBot="1">
      <c r="A58" s="162"/>
      <c r="B58" s="2" t="s">
        <v>71</v>
      </c>
      <c r="C58" s="175">
        <f>R58*1.3*1.6</f>
        <v>25043.200000000001</v>
      </c>
      <c r="D58" s="176"/>
      <c r="E58" s="150">
        <f t="shared" si="12"/>
        <v>29359.200000000001</v>
      </c>
      <c r="F58" s="151"/>
      <c r="R58" s="152">
        <v>12040</v>
      </c>
      <c r="S58" s="153"/>
    </row>
    <row r="59" spans="1:19" ht="15.75" thickBot="1">
      <c r="A59" s="4"/>
      <c r="B59" s="5" t="s">
        <v>1</v>
      </c>
      <c r="C59" s="122" t="s">
        <v>4</v>
      </c>
      <c r="D59" s="123" t="s">
        <v>5</v>
      </c>
      <c r="E59" s="91" t="s">
        <v>2</v>
      </c>
      <c r="F59" s="92" t="s">
        <v>80</v>
      </c>
      <c r="R59" s="85" t="s">
        <v>4</v>
      </c>
      <c r="S59" s="86" t="s">
        <v>5</v>
      </c>
    </row>
    <row r="60" spans="1:19">
      <c r="A60" s="160" t="s">
        <v>86</v>
      </c>
      <c r="B60" s="52" t="s">
        <v>79</v>
      </c>
      <c r="C60" s="116">
        <f t="shared" ref="C60:D64" si="13">R60*1.3*1.6</f>
        <v>15204.800000000001</v>
      </c>
      <c r="D60" s="117">
        <f t="shared" si="13"/>
        <v>16217.760000000002</v>
      </c>
      <c r="E60" s="70">
        <f>C60+$F$136*3+$F$137*5</f>
        <v>19520.800000000003</v>
      </c>
      <c r="F60" s="70">
        <f>D60+$F$136*3+$F$137*5</f>
        <v>20533.760000000002</v>
      </c>
      <c r="R60" s="75">
        <v>7310</v>
      </c>
      <c r="S60" s="76">
        <v>7797</v>
      </c>
    </row>
    <row r="61" spans="1:19">
      <c r="A61" s="161"/>
      <c r="B61" s="67" t="s">
        <v>68</v>
      </c>
      <c r="C61" s="118">
        <f t="shared" si="13"/>
        <v>17201.600000000002</v>
      </c>
      <c r="D61" s="119">
        <f t="shared" si="13"/>
        <v>18383.04</v>
      </c>
      <c r="E61" s="69">
        <f t="shared" ref="E61:E64" si="14">C61+$F$136*3+$F$137*5</f>
        <v>21517.600000000002</v>
      </c>
      <c r="F61" s="72">
        <f t="shared" ref="F61:F64" si="15">D61+$F$136*3+$F$137*5</f>
        <v>22699.040000000001</v>
      </c>
      <c r="R61" s="77">
        <v>8270</v>
      </c>
      <c r="S61" s="78">
        <v>8838</v>
      </c>
    </row>
    <row r="62" spans="1:19">
      <c r="A62" s="161"/>
      <c r="B62" s="52" t="s">
        <v>69</v>
      </c>
      <c r="C62" s="116">
        <f t="shared" si="13"/>
        <v>19198.400000000001</v>
      </c>
      <c r="D62" s="117">
        <f t="shared" si="13"/>
        <v>20550.400000000001</v>
      </c>
      <c r="E62" s="70">
        <f t="shared" si="14"/>
        <v>23514.400000000001</v>
      </c>
      <c r="F62" s="71">
        <f t="shared" si="15"/>
        <v>24866.400000000001</v>
      </c>
      <c r="R62" s="75">
        <v>9230</v>
      </c>
      <c r="S62" s="76">
        <v>9880</v>
      </c>
    </row>
    <row r="63" spans="1:19">
      <c r="A63" s="161"/>
      <c r="B63" s="67" t="s">
        <v>70</v>
      </c>
      <c r="C63" s="118">
        <f t="shared" si="13"/>
        <v>21195.200000000001</v>
      </c>
      <c r="D63" s="119">
        <f t="shared" si="13"/>
        <v>22713.600000000002</v>
      </c>
      <c r="E63" s="69">
        <f t="shared" si="14"/>
        <v>25511.200000000001</v>
      </c>
      <c r="F63" s="72">
        <f t="shared" si="15"/>
        <v>27029.600000000002</v>
      </c>
      <c r="R63" s="77">
        <v>10190</v>
      </c>
      <c r="S63" s="78">
        <v>10920</v>
      </c>
    </row>
    <row r="64" spans="1:19" ht="33.75" customHeight="1" thickBot="1">
      <c r="A64" s="162"/>
      <c r="B64" s="2" t="s">
        <v>71</v>
      </c>
      <c r="C64" s="120">
        <f t="shared" si="13"/>
        <v>30409.600000000002</v>
      </c>
      <c r="D64" s="121">
        <f t="shared" si="13"/>
        <v>32435.520000000004</v>
      </c>
      <c r="E64" s="44">
        <f t="shared" si="14"/>
        <v>34725.600000000006</v>
      </c>
      <c r="F64" s="45">
        <f t="shared" si="15"/>
        <v>36751.520000000004</v>
      </c>
      <c r="R64" s="79">
        <v>14620</v>
      </c>
      <c r="S64" s="80">
        <v>15594</v>
      </c>
    </row>
    <row r="65" spans="1:19" ht="15.75" thickBot="1">
      <c r="A65" s="4"/>
      <c r="B65" s="5" t="s">
        <v>1</v>
      </c>
      <c r="C65" s="122" t="s">
        <v>6</v>
      </c>
      <c r="D65" s="123" t="s">
        <v>7</v>
      </c>
      <c r="E65" s="91" t="s">
        <v>2</v>
      </c>
      <c r="F65" s="92" t="s">
        <v>80</v>
      </c>
      <c r="R65" s="85" t="s">
        <v>6</v>
      </c>
      <c r="S65" s="86" t="s">
        <v>7</v>
      </c>
    </row>
    <row r="66" spans="1:19">
      <c r="A66" s="172" t="s">
        <v>87</v>
      </c>
      <c r="B66" s="68" t="s">
        <v>79</v>
      </c>
      <c r="C66" s="116">
        <f t="shared" ref="C66:D70" si="16">R66*1.3*1.6</f>
        <v>9900.8000000000011</v>
      </c>
      <c r="D66" s="117">
        <f t="shared" si="16"/>
        <v>11772.800000000001</v>
      </c>
      <c r="E66" s="70">
        <f>C66+$F$136*3+$F$137*5</f>
        <v>14216.800000000001</v>
      </c>
      <c r="F66" s="70">
        <f>D66+$F$136*3+$F$137*5</f>
        <v>16088.800000000001</v>
      </c>
      <c r="R66" s="87">
        <v>4760</v>
      </c>
      <c r="S66" s="88">
        <v>5660</v>
      </c>
    </row>
    <row r="67" spans="1:19">
      <c r="A67" s="173"/>
      <c r="B67" s="67" t="s">
        <v>68</v>
      </c>
      <c r="C67" s="118">
        <f t="shared" si="16"/>
        <v>11585.6</v>
      </c>
      <c r="D67" s="119">
        <f t="shared" si="16"/>
        <v>13457.6</v>
      </c>
      <c r="E67" s="69">
        <f t="shared" ref="E67:E70" si="17">C67+$F$136*3+$F$137*5</f>
        <v>15901.6</v>
      </c>
      <c r="F67" s="72">
        <f t="shared" ref="F67:F70" si="18">D67+$F$136*3+$F$137*5</f>
        <v>17773.599999999999</v>
      </c>
      <c r="R67" s="77">
        <v>5570</v>
      </c>
      <c r="S67" s="78">
        <v>6470</v>
      </c>
    </row>
    <row r="68" spans="1:19">
      <c r="A68" s="173"/>
      <c r="B68" s="52" t="s">
        <v>69</v>
      </c>
      <c r="C68" s="116">
        <f t="shared" si="16"/>
        <v>13270.400000000001</v>
      </c>
      <c r="D68" s="117">
        <f t="shared" si="16"/>
        <v>15142.400000000001</v>
      </c>
      <c r="E68" s="70">
        <f t="shared" si="17"/>
        <v>17586.400000000001</v>
      </c>
      <c r="F68" s="71">
        <f t="shared" si="18"/>
        <v>19458.400000000001</v>
      </c>
      <c r="H68" s="12"/>
      <c r="I68" s="12"/>
      <c r="J68" s="12"/>
      <c r="K68" s="12"/>
      <c r="L68" s="12"/>
      <c r="M68" s="14"/>
      <c r="N68" s="14"/>
      <c r="O68" s="14"/>
      <c r="P68" s="14"/>
      <c r="R68" s="75">
        <v>6380</v>
      </c>
      <c r="S68" s="76">
        <v>7280</v>
      </c>
    </row>
    <row r="69" spans="1:19">
      <c r="A69" s="173"/>
      <c r="B69" s="67" t="s">
        <v>70</v>
      </c>
      <c r="C69" s="118">
        <f t="shared" si="16"/>
        <v>14955.2</v>
      </c>
      <c r="D69" s="119">
        <f t="shared" si="16"/>
        <v>16827.2</v>
      </c>
      <c r="E69" s="69">
        <f t="shared" si="17"/>
        <v>19271.2</v>
      </c>
      <c r="F69" s="72">
        <f t="shared" si="18"/>
        <v>21143.200000000001</v>
      </c>
      <c r="H69" s="149" t="s">
        <v>146</v>
      </c>
      <c r="I69" s="14" t="s">
        <v>147</v>
      </c>
      <c r="J69" s="149" t="s">
        <v>149</v>
      </c>
      <c r="K69" s="149" t="s">
        <v>150</v>
      </c>
      <c r="L69" s="149" t="s">
        <v>151</v>
      </c>
      <c r="M69" s="149"/>
      <c r="N69" s="149"/>
      <c r="O69" s="149"/>
      <c r="P69" s="149"/>
      <c r="R69" s="77">
        <v>7190</v>
      </c>
      <c r="S69" s="78">
        <v>8090</v>
      </c>
    </row>
    <row r="70" spans="1:19" ht="15.75" thickBot="1">
      <c r="A70" s="174"/>
      <c r="B70" s="64" t="s">
        <v>71</v>
      </c>
      <c r="C70" s="120">
        <f t="shared" si="16"/>
        <v>19801.600000000002</v>
      </c>
      <c r="D70" s="121">
        <f t="shared" si="16"/>
        <v>23545.600000000002</v>
      </c>
      <c r="E70" s="44">
        <f t="shared" si="17"/>
        <v>24117.600000000002</v>
      </c>
      <c r="F70" s="45">
        <f t="shared" si="18"/>
        <v>27861.600000000002</v>
      </c>
      <c r="H70" s="149"/>
      <c r="I70" s="14" t="s">
        <v>148</v>
      </c>
      <c r="J70" s="149"/>
      <c r="K70" s="149"/>
      <c r="L70" s="149"/>
      <c r="M70" s="149"/>
      <c r="N70" s="149"/>
      <c r="O70" s="149"/>
      <c r="P70" s="149"/>
      <c r="R70" s="89">
        <v>9520</v>
      </c>
      <c r="S70" s="90">
        <v>11320</v>
      </c>
    </row>
    <row r="71" spans="1:19" ht="34.5" customHeight="1" thickBot="1">
      <c r="A71" s="55"/>
      <c r="B71" s="5" t="s">
        <v>1</v>
      </c>
      <c r="C71" s="143" t="s">
        <v>2</v>
      </c>
      <c r="D71" s="144"/>
      <c r="E71" s="168" t="s">
        <v>2</v>
      </c>
      <c r="F71" s="169"/>
      <c r="H71" s="163" t="s">
        <v>152</v>
      </c>
      <c r="I71" s="163"/>
      <c r="J71" s="163"/>
      <c r="K71" s="163"/>
      <c r="L71" s="163"/>
      <c r="M71" s="163"/>
      <c r="N71" s="163"/>
      <c r="O71" s="163"/>
      <c r="P71" s="163"/>
      <c r="R71" s="158" t="s">
        <v>2</v>
      </c>
      <c r="S71" s="159"/>
    </row>
    <row r="72" spans="1:19">
      <c r="A72" s="177" t="s">
        <v>88</v>
      </c>
      <c r="B72" s="52" t="s">
        <v>67</v>
      </c>
      <c r="C72" s="145">
        <f>R72*1.3*1.6</f>
        <v>10508.160000000002</v>
      </c>
      <c r="D72" s="146"/>
      <c r="E72" s="170">
        <f>C72+$F$136*3+$F$137*5</f>
        <v>14824.160000000002</v>
      </c>
      <c r="F72" s="171"/>
      <c r="R72" s="164">
        <v>5052</v>
      </c>
      <c r="S72" s="165"/>
    </row>
    <row r="73" spans="1:19">
      <c r="A73" s="178"/>
      <c r="B73" s="67" t="s">
        <v>68</v>
      </c>
      <c r="C73" s="139">
        <f>R73*1.3*1.6</f>
        <v>12259.52</v>
      </c>
      <c r="D73" s="140"/>
      <c r="E73" s="150">
        <f t="shared" ref="E73:E76" si="19">C73+$F$136*3+$F$137*5</f>
        <v>16575.52</v>
      </c>
      <c r="F73" s="151"/>
      <c r="R73" s="137">
        <v>5894</v>
      </c>
      <c r="S73" s="138"/>
    </row>
    <row r="74" spans="1:19">
      <c r="A74" s="178"/>
      <c r="B74" s="52" t="s">
        <v>69</v>
      </c>
      <c r="C74" s="139">
        <f>R74*1.3*1.6</f>
        <v>14010.880000000003</v>
      </c>
      <c r="D74" s="140"/>
      <c r="E74" s="150">
        <f t="shared" si="19"/>
        <v>18326.880000000005</v>
      </c>
      <c r="F74" s="151"/>
      <c r="R74" s="166">
        <v>6736</v>
      </c>
      <c r="S74" s="167"/>
    </row>
    <row r="75" spans="1:19">
      <c r="A75" s="178"/>
      <c r="B75" s="67" t="s">
        <v>70</v>
      </c>
      <c r="C75" s="139">
        <f>R75*1.3*1.6</f>
        <v>15762.24</v>
      </c>
      <c r="D75" s="140"/>
      <c r="E75" s="150">
        <f t="shared" si="19"/>
        <v>20078.239999999998</v>
      </c>
      <c r="F75" s="151"/>
      <c r="R75" s="137">
        <v>7578</v>
      </c>
      <c r="S75" s="138"/>
    </row>
    <row r="76" spans="1:19" ht="15.75" thickBot="1">
      <c r="A76" s="179"/>
      <c r="B76" s="2" t="s">
        <v>71</v>
      </c>
      <c r="C76" s="139">
        <f>R76*1.3*1.6</f>
        <v>21016.320000000003</v>
      </c>
      <c r="D76" s="140"/>
      <c r="E76" s="150">
        <f t="shared" si="19"/>
        <v>25332.320000000003</v>
      </c>
      <c r="F76" s="151"/>
      <c r="H76" s="93"/>
      <c r="I76" s="93"/>
      <c r="J76" s="93"/>
      <c r="K76" s="93"/>
      <c r="L76" s="93"/>
      <c r="M76" s="93"/>
      <c r="N76" s="93"/>
      <c r="O76" s="93"/>
      <c r="P76" s="93"/>
      <c r="R76" s="152">
        <v>10104</v>
      </c>
      <c r="S76" s="153"/>
    </row>
    <row r="77" spans="1:19" ht="17.25" thickBot="1">
      <c r="A77" s="172" t="s">
        <v>89</v>
      </c>
      <c r="B77" s="5" t="s">
        <v>1</v>
      </c>
      <c r="C77" s="143" t="s">
        <v>2</v>
      </c>
      <c r="D77" s="144"/>
      <c r="E77" s="168" t="s">
        <v>2</v>
      </c>
      <c r="F77" s="169"/>
      <c r="H77" s="186" t="s">
        <v>153</v>
      </c>
      <c r="I77" s="186" t="s">
        <v>154</v>
      </c>
      <c r="J77" s="186" t="s">
        <v>155</v>
      </c>
      <c r="K77" s="186" t="s">
        <v>156</v>
      </c>
      <c r="L77" s="186" t="s">
        <v>157</v>
      </c>
      <c r="M77" s="16" t="s">
        <v>158</v>
      </c>
      <c r="N77" s="16" t="s">
        <v>159</v>
      </c>
      <c r="O77" s="16" t="s">
        <v>160</v>
      </c>
      <c r="P77" s="16" t="s">
        <v>161</v>
      </c>
      <c r="R77" s="158" t="s">
        <v>2</v>
      </c>
      <c r="S77" s="159"/>
    </row>
    <row r="78" spans="1:19">
      <c r="A78" s="173"/>
      <c r="B78" s="52" t="s">
        <v>67</v>
      </c>
      <c r="C78" s="145">
        <f>R78*1.3*1.6</f>
        <v>13628.160000000002</v>
      </c>
      <c r="D78" s="146"/>
      <c r="E78" s="170">
        <f>C78+$F$136*3+$F$137*5</f>
        <v>17944.160000000003</v>
      </c>
      <c r="F78" s="171"/>
      <c r="H78" s="186"/>
      <c r="I78" s="186"/>
      <c r="J78" s="186"/>
      <c r="K78" s="186"/>
      <c r="L78" s="186"/>
      <c r="M78" s="16" t="s">
        <v>16</v>
      </c>
      <c r="N78" s="16" t="s">
        <v>16</v>
      </c>
      <c r="O78" s="16" t="s">
        <v>16</v>
      </c>
      <c r="P78" s="16" t="s">
        <v>16</v>
      </c>
      <c r="R78" s="164">
        <v>6552</v>
      </c>
      <c r="S78" s="165"/>
    </row>
    <row r="79" spans="1:19">
      <c r="A79" s="173"/>
      <c r="B79" s="67" t="s">
        <v>68</v>
      </c>
      <c r="C79" s="139">
        <f>R79*1.3*1.6</f>
        <v>15379.520000000002</v>
      </c>
      <c r="D79" s="140"/>
      <c r="E79" s="150">
        <f t="shared" ref="E79:E82" si="20">C79+$F$136*3+$F$137*5</f>
        <v>19695.520000000004</v>
      </c>
      <c r="F79" s="151"/>
      <c r="R79" s="137">
        <v>7394</v>
      </c>
      <c r="S79" s="138"/>
    </row>
    <row r="80" spans="1:19">
      <c r="A80" s="173"/>
      <c r="B80" s="52" t="s">
        <v>69</v>
      </c>
      <c r="C80" s="139">
        <f>R80*1.3*1.6</f>
        <v>17130.88</v>
      </c>
      <c r="D80" s="140"/>
      <c r="E80" s="150">
        <f t="shared" si="20"/>
        <v>21446.880000000001</v>
      </c>
      <c r="F80" s="151"/>
      <c r="R80" s="166">
        <v>8236</v>
      </c>
      <c r="S80" s="167"/>
    </row>
    <row r="81" spans="1:19">
      <c r="A81" s="173"/>
      <c r="B81" s="67" t="s">
        <v>70</v>
      </c>
      <c r="C81" s="139">
        <f>R81*1.3*1.6</f>
        <v>18882.240000000002</v>
      </c>
      <c r="D81" s="140"/>
      <c r="E81" s="150">
        <f t="shared" si="20"/>
        <v>23198.240000000002</v>
      </c>
      <c r="F81" s="151"/>
      <c r="R81" s="137">
        <v>9078</v>
      </c>
      <c r="S81" s="138"/>
    </row>
    <row r="82" spans="1:19" ht="15.75" thickBot="1">
      <c r="A82" s="174"/>
      <c r="B82" s="2" t="s">
        <v>71</v>
      </c>
      <c r="C82" s="139">
        <f>R82*1.3*1.6</f>
        <v>27256.320000000003</v>
      </c>
      <c r="D82" s="140"/>
      <c r="E82" s="150">
        <f t="shared" si="20"/>
        <v>31572.320000000003</v>
      </c>
      <c r="F82" s="151"/>
      <c r="R82" s="152">
        <v>13104</v>
      </c>
      <c r="S82" s="153"/>
    </row>
    <row r="83" spans="1:19" ht="15.75" thickBot="1">
      <c r="A83" s="54" t="s">
        <v>90</v>
      </c>
      <c r="B83" s="5" t="s">
        <v>1</v>
      </c>
      <c r="C83" s="143" t="s">
        <v>2</v>
      </c>
      <c r="D83" s="144"/>
      <c r="E83" s="168" t="s">
        <v>2</v>
      </c>
      <c r="F83" s="169"/>
      <c r="R83" s="158" t="s">
        <v>2</v>
      </c>
      <c r="S83" s="159"/>
    </row>
    <row r="84" spans="1:19" ht="25.5">
      <c r="A84" s="58" t="s">
        <v>91</v>
      </c>
      <c r="B84" s="52" t="s">
        <v>67</v>
      </c>
      <c r="C84" s="145">
        <f>R84*1.3*1.6</f>
        <v>14460.160000000002</v>
      </c>
      <c r="D84" s="146"/>
      <c r="E84" s="170">
        <f>C84+$F$136*3+$F$137*5</f>
        <v>18776.160000000003</v>
      </c>
      <c r="F84" s="171"/>
      <c r="R84" s="164">
        <v>6952</v>
      </c>
      <c r="S84" s="165"/>
    </row>
    <row r="85" spans="1:19">
      <c r="A85" s="59"/>
      <c r="B85" s="67" t="s">
        <v>68</v>
      </c>
      <c r="C85" s="139">
        <f>R85*1.3*1.6</f>
        <v>16211.520000000002</v>
      </c>
      <c r="D85" s="140"/>
      <c r="E85" s="150">
        <f t="shared" ref="E85:E88" si="21">C85+$F$136*3+$F$137*5</f>
        <v>20527.520000000004</v>
      </c>
      <c r="F85" s="151"/>
      <c r="R85" s="137">
        <v>7794</v>
      </c>
      <c r="S85" s="138"/>
    </row>
    <row r="86" spans="1:19">
      <c r="A86" s="59"/>
      <c r="B86" s="52" t="s">
        <v>69</v>
      </c>
      <c r="C86" s="139">
        <f>R86*1.3*1.6</f>
        <v>17962.88</v>
      </c>
      <c r="D86" s="140"/>
      <c r="E86" s="150">
        <f t="shared" si="21"/>
        <v>22278.880000000001</v>
      </c>
      <c r="F86" s="151"/>
      <c r="R86" s="166">
        <v>8636</v>
      </c>
      <c r="S86" s="167"/>
    </row>
    <row r="87" spans="1:19">
      <c r="A87" s="59"/>
      <c r="B87" s="67" t="s">
        <v>70</v>
      </c>
      <c r="C87" s="139">
        <f>R87*1.3*1.6</f>
        <v>19714.240000000002</v>
      </c>
      <c r="D87" s="140"/>
      <c r="E87" s="150">
        <f t="shared" si="21"/>
        <v>24030.240000000002</v>
      </c>
      <c r="F87" s="151"/>
      <c r="R87" s="137">
        <v>9478</v>
      </c>
      <c r="S87" s="138"/>
    </row>
    <row r="88" spans="1:19" ht="15.75" thickBot="1">
      <c r="A88" s="60"/>
      <c r="B88" s="2" t="s">
        <v>71</v>
      </c>
      <c r="C88" s="139">
        <f>R88*1.3*1.6</f>
        <v>28920.320000000003</v>
      </c>
      <c r="D88" s="140"/>
      <c r="E88" s="150">
        <f t="shared" si="21"/>
        <v>33236.320000000007</v>
      </c>
      <c r="F88" s="151"/>
      <c r="R88" s="152">
        <v>13904</v>
      </c>
      <c r="S88" s="153"/>
    </row>
    <row r="89" spans="1:19" ht="15.75" thickBot="1">
      <c r="A89" s="54" t="s">
        <v>90</v>
      </c>
      <c r="B89" s="5" t="s">
        <v>1</v>
      </c>
      <c r="C89" s="143" t="s">
        <v>2</v>
      </c>
      <c r="D89" s="144"/>
      <c r="E89" s="168" t="s">
        <v>2</v>
      </c>
      <c r="F89" s="169"/>
      <c r="R89" s="158" t="s">
        <v>2</v>
      </c>
      <c r="S89" s="159"/>
    </row>
    <row r="90" spans="1:19" ht="25.5">
      <c r="A90" s="58" t="s">
        <v>92</v>
      </c>
      <c r="B90" s="52" t="s">
        <v>67</v>
      </c>
      <c r="C90" s="145">
        <f>R90*1.3*1.6</f>
        <v>12796.160000000002</v>
      </c>
      <c r="D90" s="146"/>
      <c r="E90" s="170">
        <f>C90+$F$136*3+$F$137*5</f>
        <v>17112.160000000003</v>
      </c>
      <c r="F90" s="171"/>
      <c r="R90" s="164">
        <v>6152</v>
      </c>
      <c r="S90" s="165"/>
    </row>
    <row r="91" spans="1:19">
      <c r="A91" s="59"/>
      <c r="B91" s="67" t="s">
        <v>68</v>
      </c>
      <c r="C91" s="139">
        <f>R91*1.3*1.6</f>
        <v>14547.520000000002</v>
      </c>
      <c r="D91" s="140"/>
      <c r="E91" s="150">
        <f t="shared" ref="E91:E94" si="22">C91+$F$136*3+$F$137*5</f>
        <v>18863.520000000004</v>
      </c>
      <c r="F91" s="151"/>
      <c r="R91" s="137">
        <v>6994</v>
      </c>
      <c r="S91" s="138"/>
    </row>
    <row r="92" spans="1:19">
      <c r="A92" s="59"/>
      <c r="B92" s="52" t="s">
        <v>69</v>
      </c>
      <c r="C92" s="139">
        <f>R92*1.3*1.6</f>
        <v>16298.880000000003</v>
      </c>
      <c r="D92" s="140"/>
      <c r="E92" s="150">
        <f t="shared" si="22"/>
        <v>20614.880000000005</v>
      </c>
      <c r="F92" s="151"/>
      <c r="R92" s="166">
        <v>7836</v>
      </c>
      <c r="S92" s="167"/>
    </row>
    <row r="93" spans="1:19">
      <c r="A93" s="59"/>
      <c r="B93" s="67" t="s">
        <v>70</v>
      </c>
      <c r="C93" s="139">
        <f>R93*1.3*1.6</f>
        <v>18050.240000000002</v>
      </c>
      <c r="D93" s="140"/>
      <c r="E93" s="150">
        <f t="shared" si="22"/>
        <v>22366.240000000002</v>
      </c>
      <c r="F93" s="151"/>
      <c r="R93" s="137">
        <v>8678</v>
      </c>
      <c r="S93" s="138"/>
    </row>
    <row r="94" spans="1:19" ht="15.75" thickBot="1">
      <c r="A94" s="60"/>
      <c r="B94" s="2" t="s">
        <v>71</v>
      </c>
      <c r="C94" s="139">
        <f>R94*1.3*1.6</f>
        <v>25592.320000000003</v>
      </c>
      <c r="D94" s="140"/>
      <c r="E94" s="150">
        <f t="shared" si="22"/>
        <v>29908.320000000003</v>
      </c>
      <c r="F94" s="151"/>
      <c r="R94" s="152">
        <v>12304</v>
      </c>
      <c r="S94" s="153"/>
    </row>
    <row r="95" spans="1:19" ht="15.75" thickBot="1">
      <c r="A95" s="54" t="s">
        <v>90</v>
      </c>
      <c r="B95" s="5" t="s">
        <v>1</v>
      </c>
      <c r="C95" s="184"/>
      <c r="D95" s="185"/>
      <c r="E95" s="168" t="s">
        <v>2</v>
      </c>
      <c r="F95" s="169"/>
      <c r="R95" s="180"/>
      <c r="S95" s="181"/>
    </row>
    <row r="96" spans="1:19">
      <c r="A96" s="58" t="s">
        <v>93</v>
      </c>
      <c r="B96" s="52" t="s">
        <v>94</v>
      </c>
      <c r="C96" s="145">
        <f>R96*1.3*1.6</f>
        <v>11236.160000000002</v>
      </c>
      <c r="D96" s="146"/>
      <c r="E96" s="170">
        <f>C96+$F$136*3+$F$137*5</f>
        <v>15552.160000000002</v>
      </c>
      <c r="F96" s="171"/>
      <c r="R96" s="164">
        <v>5402</v>
      </c>
      <c r="S96" s="165"/>
    </row>
    <row r="97" spans="1:19">
      <c r="A97" s="59"/>
      <c r="B97" s="67" t="s">
        <v>68</v>
      </c>
      <c r="C97" s="139">
        <f>R97*1.3*1.6</f>
        <v>12987.520000000002</v>
      </c>
      <c r="D97" s="140"/>
      <c r="E97" s="150">
        <f t="shared" ref="E97:E100" si="23">C97+$F$136*3+$F$137*5</f>
        <v>17303.520000000004</v>
      </c>
      <c r="F97" s="151"/>
      <c r="R97" s="137">
        <v>6244</v>
      </c>
      <c r="S97" s="138"/>
    </row>
    <row r="98" spans="1:19">
      <c r="A98" s="59"/>
      <c r="B98" s="52" t="s">
        <v>69</v>
      </c>
      <c r="C98" s="139">
        <f>R98*1.3*1.6</f>
        <v>14738.880000000003</v>
      </c>
      <c r="D98" s="140"/>
      <c r="E98" s="150">
        <f t="shared" si="23"/>
        <v>19054.880000000005</v>
      </c>
      <c r="F98" s="151"/>
      <c r="R98" s="166">
        <v>7086</v>
      </c>
      <c r="S98" s="167"/>
    </row>
    <row r="99" spans="1:19">
      <c r="A99" s="59"/>
      <c r="B99" s="67" t="s">
        <v>70</v>
      </c>
      <c r="C99" s="139">
        <f>R99*1.3*1.6</f>
        <v>16490.240000000002</v>
      </c>
      <c r="D99" s="140"/>
      <c r="E99" s="150">
        <f t="shared" si="23"/>
        <v>20806.240000000002</v>
      </c>
      <c r="F99" s="151"/>
      <c r="R99" s="137">
        <v>7928</v>
      </c>
      <c r="S99" s="138"/>
    </row>
    <row r="100" spans="1:19" ht="15.75" thickBot="1">
      <c r="A100" s="60"/>
      <c r="B100" s="2" t="s">
        <v>71</v>
      </c>
      <c r="C100" s="139">
        <f>R100*1.3*1.6</f>
        <v>22472.320000000003</v>
      </c>
      <c r="D100" s="140"/>
      <c r="E100" s="150">
        <f t="shared" si="23"/>
        <v>26788.320000000003</v>
      </c>
      <c r="F100" s="151"/>
      <c r="R100" s="152">
        <v>10804</v>
      </c>
      <c r="S100" s="153"/>
    </row>
    <row r="101" spans="1:19" ht="15.75" thickBot="1">
      <c r="A101" s="61"/>
      <c r="B101" s="5" t="s">
        <v>1</v>
      </c>
      <c r="C101" s="143" t="s">
        <v>2</v>
      </c>
      <c r="D101" s="144"/>
      <c r="E101" s="168" t="s">
        <v>2</v>
      </c>
      <c r="F101" s="169"/>
      <c r="R101" s="158" t="s">
        <v>2</v>
      </c>
      <c r="S101" s="159"/>
    </row>
    <row r="102" spans="1:19">
      <c r="A102" s="56" t="s">
        <v>95</v>
      </c>
      <c r="B102" s="52" t="s">
        <v>79</v>
      </c>
      <c r="C102" s="145">
        <f>R102*1.3*1.6</f>
        <v>11269.440000000002</v>
      </c>
      <c r="D102" s="146"/>
      <c r="E102" s="170">
        <f>C102+$F$136*3+$F$137*5</f>
        <v>15585.440000000002</v>
      </c>
      <c r="F102" s="171"/>
      <c r="R102" s="164">
        <v>5418</v>
      </c>
      <c r="S102" s="165"/>
    </row>
    <row r="103" spans="1:19">
      <c r="A103" s="56" t="s">
        <v>96</v>
      </c>
      <c r="B103" s="67" t="s">
        <v>68</v>
      </c>
      <c r="C103" s="139">
        <f>R103*1.3*1.6</f>
        <v>13178.880000000003</v>
      </c>
      <c r="D103" s="140"/>
      <c r="E103" s="150">
        <f t="shared" ref="E103:E106" si="24">C103+$F$136*3+$F$137*5</f>
        <v>17494.880000000005</v>
      </c>
      <c r="F103" s="151"/>
      <c r="R103" s="137">
        <v>6336</v>
      </c>
      <c r="S103" s="138"/>
    </row>
    <row r="104" spans="1:19">
      <c r="A104" s="59"/>
      <c r="B104" s="52" t="s">
        <v>69</v>
      </c>
      <c r="C104" s="139">
        <f>R104*1.3*1.6</f>
        <v>15088.320000000002</v>
      </c>
      <c r="D104" s="140"/>
      <c r="E104" s="150">
        <f t="shared" si="24"/>
        <v>19404.32</v>
      </c>
      <c r="F104" s="151"/>
      <c r="R104" s="166">
        <v>7254</v>
      </c>
      <c r="S104" s="167"/>
    </row>
    <row r="105" spans="1:19">
      <c r="A105" s="59"/>
      <c r="B105" s="67" t="s">
        <v>70</v>
      </c>
      <c r="C105" s="139">
        <f>R105*1.3*1.6</f>
        <v>16997.760000000002</v>
      </c>
      <c r="D105" s="140"/>
      <c r="E105" s="150">
        <f t="shared" si="24"/>
        <v>21313.760000000002</v>
      </c>
      <c r="F105" s="151"/>
      <c r="R105" s="137">
        <v>8172</v>
      </c>
      <c r="S105" s="138"/>
    </row>
    <row r="106" spans="1:19" ht="15.75" thickBot="1">
      <c r="A106" s="60"/>
      <c r="B106" s="2" t="s">
        <v>71</v>
      </c>
      <c r="C106" s="139">
        <f>R106*1.3*1.6</f>
        <v>22538.880000000005</v>
      </c>
      <c r="D106" s="140"/>
      <c r="E106" s="150">
        <f t="shared" si="24"/>
        <v>26854.880000000005</v>
      </c>
      <c r="F106" s="151"/>
      <c r="R106" s="152">
        <v>10836</v>
      </c>
      <c r="S106" s="153"/>
    </row>
    <row r="107" spans="1:19" ht="15.75" thickBot="1">
      <c r="A107" s="54" t="s">
        <v>97</v>
      </c>
      <c r="B107" s="5" t="s">
        <v>1</v>
      </c>
      <c r="C107" s="143" t="s">
        <v>2</v>
      </c>
      <c r="D107" s="144"/>
      <c r="E107" s="168" t="s">
        <v>2</v>
      </c>
      <c r="F107" s="169"/>
      <c r="R107" s="158" t="s">
        <v>2</v>
      </c>
      <c r="S107" s="159"/>
    </row>
    <row r="108" spans="1:19" ht="25.5">
      <c r="A108" s="58" t="s">
        <v>98</v>
      </c>
      <c r="B108" s="52" t="s">
        <v>79</v>
      </c>
      <c r="C108" s="145">
        <f>R108*1.3*1.6</f>
        <v>14077.44</v>
      </c>
      <c r="D108" s="146"/>
      <c r="E108" s="170">
        <f>C108+$F$136*3+$F$137*5</f>
        <v>18393.440000000002</v>
      </c>
      <c r="F108" s="171"/>
      <c r="R108" s="164">
        <v>6768</v>
      </c>
      <c r="S108" s="165"/>
    </row>
    <row r="109" spans="1:19">
      <c r="A109" s="59"/>
      <c r="B109" s="67" t="s">
        <v>68</v>
      </c>
      <c r="C109" s="139">
        <f>R109*1.3*1.6</f>
        <v>15986.880000000003</v>
      </c>
      <c r="D109" s="140"/>
      <c r="E109" s="150">
        <f t="shared" ref="E109:E112" si="25">C109+$F$136*3+$F$137*5</f>
        <v>20302.880000000005</v>
      </c>
      <c r="F109" s="151"/>
      <c r="R109" s="137">
        <v>7686</v>
      </c>
      <c r="S109" s="138"/>
    </row>
    <row r="110" spans="1:19">
      <c r="A110" s="59"/>
      <c r="B110" s="52" t="s">
        <v>69</v>
      </c>
      <c r="C110" s="139">
        <f>R110*1.3*1.6</f>
        <v>17896.320000000003</v>
      </c>
      <c r="D110" s="140"/>
      <c r="E110" s="150">
        <f t="shared" si="25"/>
        <v>22212.320000000003</v>
      </c>
      <c r="F110" s="151"/>
      <c r="R110" s="166">
        <v>8604</v>
      </c>
      <c r="S110" s="167"/>
    </row>
    <row r="111" spans="1:19">
      <c r="A111" s="59"/>
      <c r="B111" s="67" t="s">
        <v>70</v>
      </c>
      <c r="C111" s="139">
        <f>R111*1.3*1.6</f>
        <v>19805.760000000002</v>
      </c>
      <c r="D111" s="140"/>
      <c r="E111" s="150">
        <f t="shared" si="25"/>
        <v>24121.760000000002</v>
      </c>
      <c r="F111" s="151"/>
      <c r="R111" s="137">
        <v>9522</v>
      </c>
      <c r="S111" s="138"/>
    </row>
    <row r="112" spans="1:19" ht="15.75" thickBot="1">
      <c r="A112" s="60"/>
      <c r="B112" s="2" t="s">
        <v>71</v>
      </c>
      <c r="C112" s="139">
        <f>R112*1.3*1.6</f>
        <v>28154.880000000001</v>
      </c>
      <c r="D112" s="140"/>
      <c r="E112" s="150">
        <f t="shared" si="25"/>
        <v>32470.880000000001</v>
      </c>
      <c r="F112" s="151"/>
      <c r="R112" s="152">
        <v>13536</v>
      </c>
      <c r="S112" s="153"/>
    </row>
    <row r="113" spans="1:19" ht="15.75" thickBot="1">
      <c r="A113" s="54" t="s">
        <v>97</v>
      </c>
      <c r="B113" s="5" t="s">
        <v>1</v>
      </c>
      <c r="C113" s="143" t="s">
        <v>2</v>
      </c>
      <c r="D113" s="144"/>
      <c r="E113" s="168" t="s">
        <v>2</v>
      </c>
      <c r="F113" s="169"/>
      <c r="R113" s="158" t="s">
        <v>2</v>
      </c>
      <c r="S113" s="159"/>
    </row>
    <row r="114" spans="1:19">
      <c r="A114" s="58" t="s">
        <v>99</v>
      </c>
      <c r="B114" s="52" t="s">
        <v>79</v>
      </c>
      <c r="C114" s="145">
        <f>R114*1.3*1.6</f>
        <v>12517.440000000002</v>
      </c>
      <c r="D114" s="146"/>
      <c r="E114" s="170">
        <f>C114+$F$136*3+$F$137*5</f>
        <v>16833.440000000002</v>
      </c>
      <c r="F114" s="171"/>
      <c r="R114" s="164">
        <v>6018</v>
      </c>
      <c r="S114" s="165"/>
    </row>
    <row r="115" spans="1:19">
      <c r="A115" s="59"/>
      <c r="B115" s="67" t="s">
        <v>68</v>
      </c>
      <c r="C115" s="139">
        <f>R115*1.3*1.6</f>
        <v>14426.880000000003</v>
      </c>
      <c r="D115" s="140"/>
      <c r="E115" s="150">
        <f t="shared" ref="E115:E118" si="26">C115+$F$136*3+$F$137*5</f>
        <v>18742.880000000005</v>
      </c>
      <c r="F115" s="151"/>
      <c r="R115" s="137">
        <v>6936</v>
      </c>
      <c r="S115" s="138"/>
    </row>
    <row r="116" spans="1:19">
      <c r="A116" s="59"/>
      <c r="B116" s="52" t="s">
        <v>69</v>
      </c>
      <c r="C116" s="139">
        <f>R116*1.3*1.6</f>
        <v>16336.320000000002</v>
      </c>
      <c r="D116" s="140"/>
      <c r="E116" s="150">
        <f t="shared" si="26"/>
        <v>20652.32</v>
      </c>
      <c r="F116" s="151"/>
      <c r="R116" s="166">
        <v>7854</v>
      </c>
      <c r="S116" s="167"/>
    </row>
    <row r="117" spans="1:19">
      <c r="A117" s="59"/>
      <c r="B117" s="67" t="s">
        <v>70</v>
      </c>
      <c r="C117" s="139">
        <f>R117*1.3*1.6</f>
        <v>18245.760000000002</v>
      </c>
      <c r="D117" s="140"/>
      <c r="E117" s="150">
        <f t="shared" si="26"/>
        <v>22561.760000000002</v>
      </c>
      <c r="F117" s="151"/>
      <c r="R117" s="137">
        <v>8772</v>
      </c>
      <c r="S117" s="138"/>
    </row>
    <row r="118" spans="1:19" ht="15.75" thickBot="1">
      <c r="A118" s="60"/>
      <c r="B118" s="2" t="s">
        <v>71</v>
      </c>
      <c r="C118" s="139">
        <f>R118*1.3*1.6</f>
        <v>25034.880000000005</v>
      </c>
      <c r="D118" s="140"/>
      <c r="E118" s="150">
        <f t="shared" si="26"/>
        <v>29350.880000000005</v>
      </c>
      <c r="F118" s="151"/>
      <c r="R118" s="152">
        <v>12036</v>
      </c>
      <c r="S118" s="153"/>
    </row>
    <row r="119" spans="1:19" ht="15.75" thickBot="1">
      <c r="A119" s="62"/>
      <c r="B119" s="5" t="s">
        <v>1</v>
      </c>
      <c r="C119" s="143" t="s">
        <v>2</v>
      </c>
      <c r="D119" s="144"/>
      <c r="E119" s="168" t="s">
        <v>2</v>
      </c>
      <c r="F119" s="169"/>
      <c r="R119" s="158" t="s">
        <v>2</v>
      </c>
      <c r="S119" s="159"/>
    </row>
    <row r="120" spans="1:19">
      <c r="A120" s="56" t="s">
        <v>100</v>
      </c>
      <c r="B120" s="52" t="s">
        <v>79</v>
      </c>
      <c r="C120" s="145">
        <f>R120*1.3*1.6</f>
        <v>16771.04</v>
      </c>
      <c r="D120" s="146"/>
      <c r="E120" s="170">
        <f>C120+$F$136*3+$F$137*5</f>
        <v>21087.040000000001</v>
      </c>
      <c r="F120" s="171"/>
      <c r="R120" s="164">
        <v>8063</v>
      </c>
      <c r="S120" s="165"/>
    </row>
    <row r="121" spans="1:19" ht="25.5">
      <c r="A121" s="58" t="s">
        <v>101</v>
      </c>
      <c r="B121" s="67" t="s">
        <v>68</v>
      </c>
      <c r="C121" s="139">
        <f>R121*1.3*1.6</f>
        <v>18643.04</v>
      </c>
      <c r="D121" s="140"/>
      <c r="E121" s="150">
        <f t="shared" ref="E121:E124" si="27">C121+$F$136*3+$F$137*5</f>
        <v>22959.040000000001</v>
      </c>
      <c r="F121" s="151"/>
      <c r="R121" s="137">
        <v>8963</v>
      </c>
      <c r="S121" s="138"/>
    </row>
    <row r="122" spans="1:19">
      <c r="A122" s="59"/>
      <c r="B122" s="52" t="s">
        <v>69</v>
      </c>
      <c r="C122" s="139">
        <f>R122*1.3*1.6</f>
        <v>20517.120000000003</v>
      </c>
      <c r="D122" s="140"/>
      <c r="E122" s="150">
        <f t="shared" si="27"/>
        <v>24833.120000000003</v>
      </c>
      <c r="F122" s="151"/>
      <c r="R122" s="166">
        <v>9864</v>
      </c>
      <c r="S122" s="167"/>
    </row>
    <row r="123" spans="1:19">
      <c r="A123" s="59"/>
      <c r="B123" s="67" t="s">
        <v>70</v>
      </c>
      <c r="C123" s="139">
        <f>R123*1.3*1.6</f>
        <v>22476.480000000003</v>
      </c>
      <c r="D123" s="140"/>
      <c r="E123" s="150">
        <f t="shared" si="27"/>
        <v>26792.480000000003</v>
      </c>
      <c r="F123" s="151"/>
      <c r="R123" s="137">
        <v>10806</v>
      </c>
      <c r="S123" s="138"/>
    </row>
    <row r="124" spans="1:19" ht="15.75" thickBot="1">
      <c r="A124" s="60"/>
      <c r="B124" s="2" t="s">
        <v>71</v>
      </c>
      <c r="C124" s="139">
        <f>R124*1.3*1.6</f>
        <v>33542.080000000002</v>
      </c>
      <c r="D124" s="140"/>
      <c r="E124" s="150">
        <f t="shared" si="27"/>
        <v>37858.080000000002</v>
      </c>
      <c r="F124" s="151"/>
      <c r="R124" s="152">
        <v>16126</v>
      </c>
      <c r="S124" s="153"/>
    </row>
    <row r="125" spans="1:19" ht="15.75" thickBot="1">
      <c r="A125" s="54" t="s">
        <v>102</v>
      </c>
      <c r="B125" s="5" t="s">
        <v>1</v>
      </c>
      <c r="C125" s="143" t="s">
        <v>2</v>
      </c>
      <c r="D125" s="144"/>
      <c r="E125" s="168" t="s">
        <v>2</v>
      </c>
      <c r="F125" s="169"/>
      <c r="R125" s="158" t="s">
        <v>2</v>
      </c>
      <c r="S125" s="159"/>
    </row>
    <row r="126" spans="1:19">
      <c r="A126" s="58" t="s">
        <v>103</v>
      </c>
      <c r="B126" s="52" t="s">
        <v>79</v>
      </c>
      <c r="C126" s="145">
        <f>R126*1.3*1.6</f>
        <v>16244.800000000001</v>
      </c>
      <c r="D126" s="146"/>
      <c r="E126" s="170">
        <f>C126+$F$136*3+$F$137*5</f>
        <v>20560.800000000003</v>
      </c>
      <c r="F126" s="171"/>
      <c r="R126" s="164">
        <v>7810</v>
      </c>
      <c r="S126" s="165"/>
    </row>
    <row r="127" spans="1:19" ht="25.5">
      <c r="A127" s="63" t="s">
        <v>104</v>
      </c>
      <c r="B127" s="67" t="s">
        <v>68</v>
      </c>
      <c r="C127" s="139">
        <f>R127*1.3*1.6</f>
        <v>17962.88</v>
      </c>
      <c r="D127" s="140"/>
      <c r="E127" s="150">
        <f t="shared" ref="E127:E130" si="28">C127+$F$136*3+$F$137*5</f>
        <v>22278.880000000001</v>
      </c>
      <c r="F127" s="151"/>
      <c r="R127" s="137">
        <v>8636</v>
      </c>
      <c r="S127" s="138"/>
    </row>
    <row r="128" spans="1:19">
      <c r="A128" s="59"/>
      <c r="B128" s="52" t="s">
        <v>69</v>
      </c>
      <c r="C128" s="139">
        <f>R128*1.3*1.6</f>
        <v>19653.920000000002</v>
      </c>
      <c r="D128" s="140"/>
      <c r="E128" s="150">
        <f t="shared" si="28"/>
        <v>23969.920000000002</v>
      </c>
      <c r="F128" s="151"/>
      <c r="R128" s="166">
        <v>9449</v>
      </c>
      <c r="S128" s="167"/>
    </row>
    <row r="129" spans="1:19">
      <c r="A129" s="59"/>
      <c r="B129" s="67" t="s">
        <v>70</v>
      </c>
      <c r="C129" s="139">
        <f>R129*1.3*1.6</f>
        <v>21432.320000000003</v>
      </c>
      <c r="D129" s="140"/>
      <c r="E129" s="150">
        <f t="shared" si="28"/>
        <v>25748.320000000003</v>
      </c>
      <c r="F129" s="151"/>
      <c r="R129" s="137">
        <v>10304</v>
      </c>
      <c r="S129" s="138"/>
    </row>
    <row r="130" spans="1:19" ht="15.75" thickBot="1">
      <c r="A130" s="60"/>
      <c r="B130" s="2" t="s">
        <v>71</v>
      </c>
      <c r="C130" s="175">
        <f>R130*1.3*1.6</f>
        <v>32489.600000000002</v>
      </c>
      <c r="D130" s="176"/>
      <c r="E130" s="150">
        <f t="shared" si="28"/>
        <v>36805.600000000006</v>
      </c>
      <c r="F130" s="151"/>
      <c r="R130" s="152">
        <v>15620</v>
      </c>
      <c r="S130" s="153"/>
    </row>
    <row r="133" spans="1:19" ht="19.5" thickBot="1">
      <c r="A133" s="24" t="s">
        <v>17</v>
      </c>
    </row>
    <row r="134" spans="1:19">
      <c r="A134" s="214" t="s">
        <v>18</v>
      </c>
      <c r="B134" s="215"/>
      <c r="C134" s="216"/>
      <c r="D134" s="210" t="s">
        <v>162</v>
      </c>
      <c r="E134" s="212" t="s">
        <v>19</v>
      </c>
      <c r="F134" s="190" t="s">
        <v>20</v>
      </c>
    </row>
    <row r="135" spans="1:19" ht="15.75" thickBot="1">
      <c r="A135" s="217"/>
      <c r="B135" s="218"/>
      <c r="C135" s="219"/>
      <c r="D135" s="211"/>
      <c r="E135" s="213"/>
      <c r="F135" s="191"/>
    </row>
    <row r="136" spans="1:19" ht="15.75" thickBot="1">
      <c r="A136" s="187" t="s">
        <v>163</v>
      </c>
      <c r="B136" s="188"/>
      <c r="C136" s="189"/>
      <c r="D136" s="124" t="s">
        <v>21</v>
      </c>
      <c r="E136" s="17" t="s">
        <v>22</v>
      </c>
      <c r="F136" s="94">
        <f>325*1.3*1.6</f>
        <v>676</v>
      </c>
    </row>
    <row r="137" spans="1:19" ht="15.75" thickBot="1">
      <c r="A137" s="187" t="s">
        <v>164</v>
      </c>
      <c r="B137" s="188"/>
      <c r="C137" s="189"/>
      <c r="D137" s="124" t="s">
        <v>23</v>
      </c>
      <c r="E137" s="17" t="s">
        <v>22</v>
      </c>
      <c r="F137" s="94">
        <f>220*1.3*1.6</f>
        <v>457.6</v>
      </c>
    </row>
    <row r="138" spans="1:19" ht="15.75" thickBot="1">
      <c r="A138" s="192" t="s">
        <v>165</v>
      </c>
      <c r="B138" s="193"/>
      <c r="C138" s="194"/>
      <c r="D138" s="124" t="s">
        <v>24</v>
      </c>
      <c r="E138" s="17" t="s">
        <v>22</v>
      </c>
      <c r="F138" s="94">
        <f>230*1.3*1.6</f>
        <v>478.40000000000003</v>
      </c>
    </row>
    <row r="139" spans="1:19" ht="15.75" thickBot="1">
      <c r="A139" s="195"/>
      <c r="B139" s="196"/>
      <c r="C139" s="197"/>
      <c r="D139" s="124" t="s">
        <v>25</v>
      </c>
      <c r="E139" s="17" t="s">
        <v>22</v>
      </c>
      <c r="F139" s="94">
        <f>425*1.3*1.6</f>
        <v>884</v>
      </c>
    </row>
    <row r="140" spans="1:19" ht="15.75" thickBot="1">
      <c r="A140" s="187" t="s">
        <v>26</v>
      </c>
      <c r="B140" s="188"/>
      <c r="C140" s="189"/>
      <c r="D140" s="124" t="s">
        <v>27</v>
      </c>
      <c r="E140" s="17" t="s">
        <v>22</v>
      </c>
      <c r="F140" s="94">
        <f>125*1.3*1.6</f>
        <v>260</v>
      </c>
    </row>
    <row r="141" spans="1:19" ht="15.75" thickBot="1">
      <c r="A141" s="187" t="s">
        <v>42</v>
      </c>
      <c r="B141" s="188"/>
      <c r="C141" s="189"/>
      <c r="D141" s="124" t="s">
        <v>166</v>
      </c>
      <c r="E141" s="17" t="s">
        <v>22</v>
      </c>
      <c r="F141" s="94">
        <f>400*1.3*1.6</f>
        <v>832</v>
      </c>
    </row>
    <row r="142" spans="1:19">
      <c r="A142" s="18"/>
    </row>
    <row r="143" spans="1:19">
      <c r="A143" s="18" t="s">
        <v>167</v>
      </c>
    </row>
    <row r="144" spans="1:19">
      <c r="A144" s="18"/>
    </row>
    <row r="145" spans="1:14" ht="19.5" thickBot="1">
      <c r="A145" s="24" t="s">
        <v>168</v>
      </c>
    </row>
    <row r="146" spans="1:14" ht="26.25" thickBot="1">
      <c r="A146" s="19" t="s">
        <v>18</v>
      </c>
      <c r="B146" s="20" t="s">
        <v>20</v>
      </c>
      <c r="C146" s="204" t="s">
        <v>18</v>
      </c>
      <c r="D146" s="205"/>
      <c r="E146" s="206"/>
      <c r="F146" s="21" t="s">
        <v>20</v>
      </c>
    </row>
    <row r="147" spans="1:14" ht="15.75" customHeight="1" thickBot="1">
      <c r="A147" s="25" t="s">
        <v>169</v>
      </c>
      <c r="B147" s="17">
        <v>1500</v>
      </c>
      <c r="C147" s="207" t="s">
        <v>28</v>
      </c>
      <c r="D147" s="208"/>
      <c r="E147" s="209"/>
      <c r="F147" s="96">
        <f>150*1.3*1.55</f>
        <v>302.25</v>
      </c>
    </row>
    <row r="148" spans="1:14" ht="27.75" customHeight="1">
      <c r="A148" s="198" t="s">
        <v>170</v>
      </c>
      <c r="B148" s="201" t="s">
        <v>171</v>
      </c>
      <c r="C148" s="207" t="s">
        <v>172</v>
      </c>
      <c r="D148" s="208"/>
      <c r="E148" s="209"/>
      <c r="F148" s="95">
        <v>0.2</v>
      </c>
    </row>
    <row r="149" spans="1:14" ht="27.75" customHeight="1">
      <c r="A149" s="199"/>
      <c r="B149" s="202"/>
      <c r="C149" s="240" t="s">
        <v>173</v>
      </c>
      <c r="D149" s="241"/>
      <c r="E149" s="242"/>
      <c r="F149" s="226">
        <v>0.4</v>
      </c>
    </row>
    <row r="150" spans="1:14" ht="27.75" customHeight="1" thickBot="1">
      <c r="A150" s="200"/>
      <c r="B150" s="203"/>
      <c r="C150" s="243"/>
      <c r="D150" s="244"/>
      <c r="E150" s="245"/>
      <c r="F150" s="227"/>
    </row>
    <row r="151" spans="1:14" ht="30" customHeight="1" thickBot="1">
      <c r="A151" s="25" t="s">
        <v>174</v>
      </c>
      <c r="B151" s="17">
        <v>250</v>
      </c>
      <c r="C151" s="207" t="s">
        <v>29</v>
      </c>
      <c r="D151" s="208"/>
      <c r="E151" s="209"/>
      <c r="F151" s="23">
        <v>0.05</v>
      </c>
    </row>
    <row r="152" spans="1:14" ht="23.25" customHeight="1" thickBot="1">
      <c r="A152" s="25" t="s">
        <v>30</v>
      </c>
      <c r="B152" s="17">
        <v>250</v>
      </c>
      <c r="C152" s="234" t="s">
        <v>175</v>
      </c>
      <c r="D152" s="235"/>
      <c r="E152" s="236"/>
      <c r="F152" s="22">
        <f>800*1.3*1.55</f>
        <v>1612</v>
      </c>
    </row>
    <row r="153" spans="1:14" ht="24" customHeight="1" thickBot="1">
      <c r="A153" s="25" t="s">
        <v>7</v>
      </c>
      <c r="B153" s="17" t="s">
        <v>31</v>
      </c>
      <c r="C153" s="237" t="s">
        <v>176</v>
      </c>
      <c r="D153" s="238"/>
      <c r="E153" s="239"/>
      <c r="F153" s="97">
        <f>300*1.3*1.55</f>
        <v>604.5</v>
      </c>
    </row>
    <row r="154" spans="1:14" ht="30.75" customHeight="1" thickBot="1">
      <c r="A154" s="25" t="s">
        <v>32</v>
      </c>
      <c r="B154" s="23">
        <v>0.03</v>
      </c>
      <c r="C154" s="234" t="s">
        <v>33</v>
      </c>
      <c r="D154" s="235"/>
      <c r="E154" s="236"/>
      <c r="F154" s="96">
        <f>500*1.3*1.55</f>
        <v>1007.5</v>
      </c>
    </row>
    <row r="156" spans="1:14" ht="19.5" thickBot="1">
      <c r="A156" s="24" t="s">
        <v>34</v>
      </c>
    </row>
    <row r="157" spans="1:14" ht="15.75" thickBot="1">
      <c r="A157" s="228" t="s">
        <v>18</v>
      </c>
      <c r="B157" s="229"/>
      <c r="C157" s="256" t="s">
        <v>162</v>
      </c>
      <c r="D157" s="257"/>
      <c r="E157" s="228" t="s">
        <v>177</v>
      </c>
      <c r="F157" s="229"/>
      <c r="H157" s="11"/>
      <c r="I157" s="11"/>
      <c r="J157" s="11"/>
      <c r="K157" s="11"/>
    </row>
    <row r="158" spans="1:14" ht="22.5" customHeight="1">
      <c r="A158" s="192" t="s">
        <v>35</v>
      </c>
      <c r="B158" s="194"/>
      <c r="C158" s="246" t="s">
        <v>178</v>
      </c>
      <c r="D158" s="247"/>
      <c r="E158" s="230">
        <f>1780*1.3*1.55</f>
        <v>3586.7000000000003</v>
      </c>
      <c r="F158" s="231"/>
      <c r="K158" s="273" t="s">
        <v>52</v>
      </c>
      <c r="L158" s="273"/>
      <c r="M158" s="273" t="s">
        <v>54</v>
      </c>
      <c r="N158" s="273"/>
    </row>
    <row r="159" spans="1:14">
      <c r="A159" s="277"/>
      <c r="B159" s="278"/>
      <c r="C159" s="250" t="s">
        <v>179</v>
      </c>
      <c r="D159" s="251"/>
      <c r="E159" s="232" t="s">
        <v>189</v>
      </c>
      <c r="F159" s="233"/>
      <c r="H159" s="26" t="s">
        <v>51</v>
      </c>
      <c r="I159" s="26" t="s">
        <v>50</v>
      </c>
      <c r="K159" s="273" t="s">
        <v>53</v>
      </c>
      <c r="L159" s="273"/>
      <c r="M159" s="273" t="s">
        <v>53</v>
      </c>
      <c r="N159" s="273"/>
    </row>
    <row r="160" spans="1:14" ht="15.75" thickBot="1">
      <c r="A160" s="195"/>
      <c r="B160" s="197"/>
      <c r="C160" s="248" t="s">
        <v>36</v>
      </c>
      <c r="D160" s="249"/>
      <c r="E160" s="222" t="s">
        <v>48</v>
      </c>
      <c r="F160" s="223"/>
    </row>
    <row r="161" spans="1:15">
      <c r="A161" s="192" t="s">
        <v>37</v>
      </c>
      <c r="B161" s="194"/>
      <c r="C161" s="246" t="s">
        <v>178</v>
      </c>
      <c r="D161" s="247"/>
      <c r="E161" s="230">
        <f>2700*1.3*1.55</f>
        <v>5440.5</v>
      </c>
      <c r="F161" s="231"/>
    </row>
    <row r="162" spans="1:15">
      <c r="A162" s="277"/>
      <c r="B162" s="278"/>
      <c r="C162" s="250" t="s">
        <v>179</v>
      </c>
      <c r="D162" s="251"/>
      <c r="E162" s="232" t="s">
        <v>190</v>
      </c>
      <c r="F162" s="233"/>
    </row>
    <row r="163" spans="1:15" ht="15.75" thickBot="1">
      <c r="A163" s="195"/>
      <c r="B163" s="197"/>
      <c r="C163" s="248" t="s">
        <v>36</v>
      </c>
      <c r="D163" s="249"/>
      <c r="E163" s="222" t="s">
        <v>48</v>
      </c>
      <c r="F163" s="223"/>
    </row>
    <row r="164" spans="1:15">
      <c r="A164" s="192" t="s">
        <v>38</v>
      </c>
      <c r="B164" s="194"/>
      <c r="C164" s="246" t="s">
        <v>178</v>
      </c>
      <c r="D164" s="247"/>
      <c r="E164" s="220">
        <f>2200*1.3*1.55</f>
        <v>4433</v>
      </c>
      <c r="F164" s="221"/>
    </row>
    <row r="165" spans="1:15">
      <c r="A165" s="277"/>
      <c r="B165" s="278"/>
      <c r="C165" s="250" t="s">
        <v>179</v>
      </c>
      <c r="D165" s="251"/>
      <c r="E165" s="232" t="s">
        <v>190</v>
      </c>
      <c r="F165" s="233"/>
    </row>
    <row r="166" spans="1:15" ht="15.75" thickBot="1">
      <c r="A166" s="195"/>
      <c r="B166" s="197"/>
      <c r="C166" s="248" t="s">
        <v>36</v>
      </c>
      <c r="D166" s="249"/>
      <c r="E166" s="222" t="s">
        <v>48</v>
      </c>
      <c r="F166" s="223"/>
    </row>
    <row r="167" spans="1:15">
      <c r="A167" s="192" t="s">
        <v>39</v>
      </c>
      <c r="B167" s="194"/>
      <c r="C167" s="246" t="s">
        <v>40</v>
      </c>
      <c r="D167" s="247"/>
      <c r="E167" s="230">
        <f>1100*1.3*1.55</f>
        <v>2216.5</v>
      </c>
      <c r="F167" s="231"/>
    </row>
    <row r="168" spans="1:15" ht="34.5" customHeight="1" thickBot="1">
      <c r="A168" s="195"/>
      <c r="B168" s="197"/>
      <c r="C168" s="248" t="s">
        <v>179</v>
      </c>
      <c r="D168" s="249"/>
      <c r="E168" s="222" t="s">
        <v>190</v>
      </c>
      <c r="F168" s="223"/>
      <c r="H168" s="11"/>
      <c r="I168" s="11"/>
      <c r="J168" s="11"/>
      <c r="K168" s="11"/>
      <c r="L168" s="281" t="s">
        <v>56</v>
      </c>
      <c r="M168" s="281"/>
      <c r="N168" s="274" t="s">
        <v>42</v>
      </c>
      <c r="O168" s="274"/>
    </row>
    <row r="169" spans="1:15" ht="22.5" customHeight="1">
      <c r="A169" s="192" t="s">
        <v>41</v>
      </c>
      <c r="B169" s="194"/>
      <c r="C169" s="246" t="s">
        <v>40</v>
      </c>
      <c r="D169" s="247"/>
      <c r="E169" s="220">
        <f>1200*1.3*1.55</f>
        <v>2418</v>
      </c>
      <c r="F169" s="221"/>
      <c r="H169" s="274" t="s">
        <v>55</v>
      </c>
      <c r="I169" s="274"/>
      <c r="J169" s="274" t="s">
        <v>35</v>
      </c>
      <c r="K169" s="274"/>
      <c r="L169" s="281" t="s">
        <v>53</v>
      </c>
      <c r="M169" s="281"/>
      <c r="N169" s="274" t="s">
        <v>57</v>
      </c>
      <c r="O169" s="274"/>
    </row>
    <row r="170" spans="1:15" ht="15.75" thickBot="1">
      <c r="A170" s="195"/>
      <c r="B170" s="197"/>
      <c r="C170" s="248" t="s">
        <v>179</v>
      </c>
      <c r="D170" s="249"/>
      <c r="E170" s="222" t="s">
        <v>180</v>
      </c>
      <c r="F170" s="223"/>
      <c r="H170" s="27"/>
      <c r="I170" s="27"/>
    </row>
    <row r="171" spans="1:15">
      <c r="A171" s="192" t="s">
        <v>181</v>
      </c>
      <c r="B171" s="194"/>
      <c r="C171" s="246" t="s">
        <v>40</v>
      </c>
      <c r="D171" s="247"/>
      <c r="E171" s="220">
        <v>400</v>
      </c>
      <c r="F171" s="221"/>
    </row>
    <row r="172" spans="1:15" ht="15.75" thickBot="1">
      <c r="A172" s="195"/>
      <c r="B172" s="197"/>
      <c r="C172" s="248" t="s">
        <v>179</v>
      </c>
      <c r="D172" s="249"/>
      <c r="E172" s="222" t="s">
        <v>180</v>
      </c>
      <c r="F172" s="223"/>
    </row>
    <row r="173" spans="1:15">
      <c r="A173" s="207" t="s">
        <v>182</v>
      </c>
      <c r="B173" s="209"/>
      <c r="C173" s="246" t="s">
        <v>184</v>
      </c>
      <c r="D173" s="247"/>
      <c r="E173" s="220">
        <v>540</v>
      </c>
      <c r="F173" s="221"/>
    </row>
    <row r="174" spans="1:15" ht="39" customHeight="1" thickBot="1">
      <c r="A174" s="243" t="s">
        <v>183</v>
      </c>
      <c r="B174" s="245"/>
      <c r="C174" s="248" t="s">
        <v>43</v>
      </c>
      <c r="D174" s="249"/>
      <c r="E174" s="222" t="s">
        <v>48</v>
      </c>
      <c r="F174" s="223"/>
    </row>
    <row r="175" spans="1:15" ht="15.75" thickBot="1">
      <c r="A175" s="187" t="s">
        <v>44</v>
      </c>
      <c r="B175" s="189"/>
      <c r="C175" s="266"/>
      <c r="D175" s="267"/>
      <c r="E175" s="224">
        <f>190*1.3*1.55</f>
        <v>382.85</v>
      </c>
      <c r="F175" s="225"/>
    </row>
    <row r="176" spans="1:15">
      <c r="A176" s="192" t="s">
        <v>182</v>
      </c>
      <c r="B176" s="194"/>
      <c r="C176" s="246"/>
      <c r="D176" s="247"/>
      <c r="E176" s="220">
        <f>400*1.3*1.55</f>
        <v>806</v>
      </c>
      <c r="F176" s="221"/>
    </row>
    <row r="177" spans="1:15" ht="15.75" thickBot="1">
      <c r="A177" s="195" t="s">
        <v>185</v>
      </c>
      <c r="B177" s="197"/>
      <c r="C177" s="248"/>
      <c r="D177" s="249"/>
      <c r="E177" s="222"/>
      <c r="F177" s="223"/>
    </row>
    <row r="178" spans="1:15">
      <c r="A178" s="258" t="s">
        <v>45</v>
      </c>
      <c r="B178" s="259"/>
      <c r="C178" s="246" t="s">
        <v>40</v>
      </c>
      <c r="D178" s="247"/>
      <c r="E178" s="230">
        <f>1100*1.3*1.55</f>
        <v>2216.5</v>
      </c>
      <c r="F178" s="231"/>
    </row>
    <row r="179" spans="1:15" ht="15.75" thickBot="1">
      <c r="A179" s="258"/>
      <c r="B179" s="259"/>
      <c r="C179" s="248" t="s">
        <v>179</v>
      </c>
      <c r="D179" s="249"/>
      <c r="E179" s="222" t="s">
        <v>190</v>
      </c>
      <c r="F179" s="223"/>
    </row>
    <row r="180" spans="1:15">
      <c r="A180" s="263" t="s">
        <v>46</v>
      </c>
      <c r="B180" s="265"/>
      <c r="C180" s="246" t="s">
        <v>47</v>
      </c>
      <c r="D180" s="247"/>
      <c r="E180" s="220">
        <v>600</v>
      </c>
      <c r="F180" s="221"/>
    </row>
    <row r="181" spans="1:15" ht="15.75" thickBot="1">
      <c r="A181" s="271"/>
      <c r="B181" s="272"/>
      <c r="C181" s="250" t="s">
        <v>43</v>
      </c>
      <c r="D181" s="251"/>
      <c r="E181" s="222" t="s">
        <v>48</v>
      </c>
      <c r="F181" s="223"/>
    </row>
    <row r="182" spans="1:15" ht="19.5" thickBot="1">
      <c r="A182" s="260" t="s">
        <v>49</v>
      </c>
      <c r="B182" s="261"/>
      <c r="C182" s="261"/>
      <c r="D182" s="262"/>
      <c r="E182" s="252">
        <f>150*1.3*1.55</f>
        <v>302.25</v>
      </c>
      <c r="F182" s="253"/>
      <c r="G182" s="103"/>
      <c r="H182" s="24" t="s">
        <v>191</v>
      </c>
    </row>
    <row r="183" spans="1:15" ht="15.75" thickBot="1">
      <c r="A183" s="260" t="s">
        <v>50</v>
      </c>
      <c r="B183" s="261"/>
      <c r="C183" s="261"/>
      <c r="D183" s="262"/>
      <c r="E183" s="252">
        <f>100*1.3*1.55</f>
        <v>201.5</v>
      </c>
      <c r="F183" s="253"/>
      <c r="H183" s="11"/>
      <c r="I183" s="11"/>
      <c r="J183" s="11"/>
      <c r="K183" s="11"/>
      <c r="L183" s="11"/>
    </row>
    <row r="184" spans="1:15" ht="15.75" thickBot="1">
      <c r="A184" s="263" t="s">
        <v>186</v>
      </c>
      <c r="B184" s="264"/>
      <c r="C184" s="264"/>
      <c r="D184" s="265"/>
      <c r="E184" s="254">
        <f>190*1.3*1.55</f>
        <v>382.85</v>
      </c>
      <c r="F184" s="255"/>
      <c r="H184" s="102"/>
      <c r="I184" s="102"/>
      <c r="J184" s="102"/>
      <c r="K184" s="102"/>
      <c r="L184" s="102"/>
    </row>
    <row r="185" spans="1:15">
      <c r="A185" s="100" t="s">
        <v>187</v>
      </c>
      <c r="B185" s="101"/>
      <c r="C185" s="125"/>
      <c r="D185" s="126"/>
      <c r="E185" s="254">
        <f>150*1.3*1.55</f>
        <v>302.25</v>
      </c>
      <c r="F185" s="255"/>
      <c r="H185" s="57"/>
      <c r="I185" s="57"/>
      <c r="J185" s="11"/>
      <c r="K185" s="11"/>
      <c r="L185" s="268"/>
    </row>
    <row r="186" spans="1:15" ht="15.75" thickBot="1">
      <c r="A186" s="98" t="s">
        <v>188</v>
      </c>
      <c r="B186" s="99"/>
      <c r="C186" s="127"/>
      <c r="D186" s="128"/>
      <c r="E186" s="275"/>
      <c r="F186" s="276"/>
      <c r="H186" s="57"/>
      <c r="I186" s="57"/>
      <c r="J186" s="102"/>
      <c r="K186" s="102"/>
      <c r="L186" s="268"/>
    </row>
    <row r="188" spans="1:15">
      <c r="K188" s="104">
        <v>4</v>
      </c>
      <c r="M188" s="104">
        <v>7</v>
      </c>
      <c r="O188" s="104">
        <v>9</v>
      </c>
    </row>
    <row r="193" spans="8:13">
      <c r="H193" s="104">
        <v>1</v>
      </c>
      <c r="I193" s="104">
        <v>2</v>
      </c>
      <c r="K193" s="104"/>
    </row>
    <row r="194" spans="8:13">
      <c r="K194" s="105">
        <v>6</v>
      </c>
      <c r="M194" s="104">
        <v>8</v>
      </c>
    </row>
  </sheetData>
  <mergeCells count="449">
    <mergeCell ref="E125:F125"/>
    <mergeCell ref="E126:F126"/>
    <mergeCell ref="E127:F127"/>
    <mergeCell ref="E128:F128"/>
    <mergeCell ref="E129:F129"/>
    <mergeCell ref="E130:F130"/>
    <mergeCell ref="E119:F119"/>
    <mergeCell ref="E120:F120"/>
    <mergeCell ref="E121:F121"/>
    <mergeCell ref="E122:F122"/>
    <mergeCell ref="E123:F123"/>
    <mergeCell ref="E124:F124"/>
    <mergeCell ref="E113:F113"/>
    <mergeCell ref="E114:F114"/>
    <mergeCell ref="E115:F115"/>
    <mergeCell ref="E116:F116"/>
    <mergeCell ref="E117:F117"/>
    <mergeCell ref="E118:F118"/>
    <mergeCell ref="E107:F107"/>
    <mergeCell ref="E108:F108"/>
    <mergeCell ref="E109:F109"/>
    <mergeCell ref="E110:F110"/>
    <mergeCell ref="E111:F111"/>
    <mergeCell ref="E112:F112"/>
    <mergeCell ref="E101:F101"/>
    <mergeCell ref="E102:F102"/>
    <mergeCell ref="E103:F103"/>
    <mergeCell ref="E104:F104"/>
    <mergeCell ref="E105:F105"/>
    <mergeCell ref="E106:F106"/>
    <mergeCell ref="E95:F95"/>
    <mergeCell ref="E96:F96"/>
    <mergeCell ref="E97:F97"/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83:F83"/>
    <mergeCell ref="E84:F84"/>
    <mergeCell ref="E85:F85"/>
    <mergeCell ref="E86:F86"/>
    <mergeCell ref="E87:F87"/>
    <mergeCell ref="E88:F88"/>
    <mergeCell ref="E50:F50"/>
    <mergeCell ref="E20:F20"/>
    <mergeCell ref="E21:F21"/>
    <mergeCell ref="E22:F22"/>
    <mergeCell ref="E23:F23"/>
    <mergeCell ref="E24:F24"/>
    <mergeCell ref="E25:F25"/>
    <mergeCell ref="E74:F74"/>
    <mergeCell ref="E75:F75"/>
    <mergeCell ref="E51:F51"/>
    <mergeCell ref="E52:F52"/>
    <mergeCell ref="E53:F53"/>
    <mergeCell ref="E54:F54"/>
    <mergeCell ref="E55:F55"/>
    <mergeCell ref="E56:F56"/>
    <mergeCell ref="E15:F15"/>
    <mergeCell ref="E16:F16"/>
    <mergeCell ref="E17:F17"/>
    <mergeCell ref="E18:F18"/>
    <mergeCell ref="E19:F19"/>
    <mergeCell ref="L169:M169"/>
    <mergeCell ref="L168:M168"/>
    <mergeCell ref="N168:O168"/>
    <mergeCell ref="N169:O169"/>
    <mergeCell ref="M158:N158"/>
    <mergeCell ref="M159:N159"/>
    <mergeCell ref="E165:F165"/>
    <mergeCell ref="E166:F166"/>
    <mergeCell ref="O69:O70"/>
    <mergeCell ref="N39:N40"/>
    <mergeCell ref="O39:O40"/>
    <mergeCell ref="M16:M17"/>
    <mergeCell ref="N16:N17"/>
    <mergeCell ref="O16:O17"/>
    <mergeCell ref="E33:F33"/>
    <mergeCell ref="E34:F34"/>
    <mergeCell ref="E47:F47"/>
    <mergeCell ref="E48:F48"/>
    <mergeCell ref="E49:F49"/>
    <mergeCell ref="L185:L186"/>
    <mergeCell ref="E9:F9"/>
    <mergeCell ref="E10:F10"/>
    <mergeCell ref="E11:F11"/>
    <mergeCell ref="E12:F12"/>
    <mergeCell ref="E13:F13"/>
    <mergeCell ref="A180:B181"/>
    <mergeCell ref="K158:L158"/>
    <mergeCell ref="K159:L159"/>
    <mergeCell ref="H169:I169"/>
    <mergeCell ref="J169:K169"/>
    <mergeCell ref="A157:B157"/>
    <mergeCell ref="A167:B168"/>
    <mergeCell ref="A169:B170"/>
    <mergeCell ref="A171:B172"/>
    <mergeCell ref="A173:B173"/>
    <mergeCell ref="A174:B174"/>
    <mergeCell ref="E185:F186"/>
    <mergeCell ref="A158:B160"/>
    <mergeCell ref="A161:B163"/>
    <mergeCell ref="A164:B166"/>
    <mergeCell ref="A175:B175"/>
    <mergeCell ref="A176:B176"/>
    <mergeCell ref="A177:B177"/>
    <mergeCell ref="C168:D168"/>
    <mergeCell ref="A178:B179"/>
    <mergeCell ref="C181:D181"/>
    <mergeCell ref="A182:D182"/>
    <mergeCell ref="A183:D183"/>
    <mergeCell ref="A184:D184"/>
    <mergeCell ref="C175:D175"/>
    <mergeCell ref="C176:D176"/>
    <mergeCell ref="C177:D177"/>
    <mergeCell ref="C178:D178"/>
    <mergeCell ref="C179:D179"/>
    <mergeCell ref="C180:D180"/>
    <mergeCell ref="E183:F183"/>
    <mergeCell ref="E184:F184"/>
    <mergeCell ref="C157:D157"/>
    <mergeCell ref="C158:D158"/>
    <mergeCell ref="C159:D159"/>
    <mergeCell ref="C160:D160"/>
    <mergeCell ref="C161:D161"/>
    <mergeCell ref="C162:D162"/>
    <mergeCell ref="E176:F177"/>
    <mergeCell ref="E178:F178"/>
    <mergeCell ref="E179:F179"/>
    <mergeCell ref="E180:F180"/>
    <mergeCell ref="E181:F181"/>
    <mergeCell ref="E182:F182"/>
    <mergeCell ref="E167:F167"/>
    <mergeCell ref="E168:F168"/>
    <mergeCell ref="E169:F169"/>
    <mergeCell ref="E170:F170"/>
    <mergeCell ref="E171:F171"/>
    <mergeCell ref="E172:F172"/>
    <mergeCell ref="E161:F161"/>
    <mergeCell ref="E162:F162"/>
    <mergeCell ref="E163:F163"/>
    <mergeCell ref="E164:F164"/>
    <mergeCell ref="E173:F173"/>
    <mergeCell ref="E174:F174"/>
    <mergeCell ref="E175:F175"/>
    <mergeCell ref="F149:F150"/>
    <mergeCell ref="E157:F157"/>
    <mergeCell ref="E158:F158"/>
    <mergeCell ref="E159:F159"/>
    <mergeCell ref="E160:F160"/>
    <mergeCell ref="C151:E151"/>
    <mergeCell ref="C152:E152"/>
    <mergeCell ref="C153:E153"/>
    <mergeCell ref="C154:E154"/>
    <mergeCell ref="C149:E150"/>
    <mergeCell ref="C169:D169"/>
    <mergeCell ref="C170:D170"/>
    <mergeCell ref="C171:D171"/>
    <mergeCell ref="C172:D172"/>
    <mergeCell ref="C173:D173"/>
    <mergeCell ref="C174:D174"/>
    <mergeCell ref="C163:D163"/>
    <mergeCell ref="C164:D164"/>
    <mergeCell ref="C165:D165"/>
    <mergeCell ref="C166:D166"/>
    <mergeCell ref="C167:D167"/>
    <mergeCell ref="A140:C140"/>
    <mergeCell ref="A141:C141"/>
    <mergeCell ref="F134:F135"/>
    <mergeCell ref="A138:C139"/>
    <mergeCell ref="A148:A150"/>
    <mergeCell ref="B148:B150"/>
    <mergeCell ref="C146:E146"/>
    <mergeCell ref="C147:E147"/>
    <mergeCell ref="C148:E148"/>
    <mergeCell ref="D134:D135"/>
    <mergeCell ref="E134:E135"/>
    <mergeCell ref="A134:C135"/>
    <mergeCell ref="A136:C136"/>
    <mergeCell ref="A137:C137"/>
    <mergeCell ref="P69:P70"/>
    <mergeCell ref="H71:P71"/>
    <mergeCell ref="H77:H78"/>
    <mergeCell ref="I77:I78"/>
    <mergeCell ref="J77:J78"/>
    <mergeCell ref="K77:K78"/>
    <mergeCell ref="L77:L78"/>
    <mergeCell ref="H69:H70"/>
    <mergeCell ref="J69:J70"/>
    <mergeCell ref="K69:K70"/>
    <mergeCell ref="L69:L70"/>
    <mergeCell ref="M69:M70"/>
    <mergeCell ref="N69:N70"/>
    <mergeCell ref="C129:D129"/>
    <mergeCell ref="C130:D130"/>
    <mergeCell ref="H16:H17"/>
    <mergeCell ref="I16:I17"/>
    <mergeCell ref="J16:J17"/>
    <mergeCell ref="L16:L17"/>
    <mergeCell ref="H24:H25"/>
    <mergeCell ref="J24:J25"/>
    <mergeCell ref="K24:K25"/>
    <mergeCell ref="L24:L25"/>
    <mergeCell ref="C123:D123"/>
    <mergeCell ref="C124:D124"/>
    <mergeCell ref="C125:D125"/>
    <mergeCell ref="C126:D126"/>
    <mergeCell ref="C127:D127"/>
    <mergeCell ref="C128:D128"/>
    <mergeCell ref="C117:D117"/>
    <mergeCell ref="C118:D118"/>
    <mergeCell ref="C119:D119"/>
    <mergeCell ref="C120:D120"/>
    <mergeCell ref="C121:D121"/>
    <mergeCell ref="C122:D122"/>
    <mergeCell ref="C111:D111"/>
    <mergeCell ref="K53:K54"/>
    <mergeCell ref="C112:D112"/>
    <mergeCell ref="C113:D113"/>
    <mergeCell ref="C114:D114"/>
    <mergeCell ref="C115:D115"/>
    <mergeCell ref="C116:D116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22:D22"/>
    <mergeCell ref="C23:D23"/>
    <mergeCell ref="C24:D24"/>
    <mergeCell ref="C25:D25"/>
    <mergeCell ref="C26:D26"/>
    <mergeCell ref="C51:D51"/>
    <mergeCell ref="C52:D52"/>
    <mergeCell ref="C53:D53"/>
    <mergeCell ref="C54:D54"/>
    <mergeCell ref="C33:D33"/>
    <mergeCell ref="C34:D34"/>
    <mergeCell ref="C47:D47"/>
    <mergeCell ref="C48:D48"/>
    <mergeCell ref="C49:D49"/>
    <mergeCell ref="C50:D50"/>
    <mergeCell ref="R125:S125"/>
    <mergeCell ref="R126:S126"/>
    <mergeCell ref="R127:S127"/>
    <mergeCell ref="R128:S128"/>
    <mergeCell ref="R129:S129"/>
    <mergeCell ref="R130:S130"/>
    <mergeCell ref="R119:S119"/>
    <mergeCell ref="R120:S120"/>
    <mergeCell ref="R121:S121"/>
    <mergeCell ref="R122:S122"/>
    <mergeCell ref="R123:S123"/>
    <mergeCell ref="R124:S124"/>
    <mergeCell ref="R113:S113"/>
    <mergeCell ref="R114:S114"/>
    <mergeCell ref="R115:S115"/>
    <mergeCell ref="R116:S116"/>
    <mergeCell ref="R117:S117"/>
    <mergeCell ref="R118:S118"/>
    <mergeCell ref="R107:S107"/>
    <mergeCell ref="R108:S108"/>
    <mergeCell ref="R109:S109"/>
    <mergeCell ref="R110:S110"/>
    <mergeCell ref="R111:S111"/>
    <mergeCell ref="R112:S112"/>
    <mergeCell ref="R101:S101"/>
    <mergeCell ref="R102:S102"/>
    <mergeCell ref="R103:S103"/>
    <mergeCell ref="R104:S104"/>
    <mergeCell ref="R105:S105"/>
    <mergeCell ref="R106:S106"/>
    <mergeCell ref="R95:S95"/>
    <mergeCell ref="R96:S96"/>
    <mergeCell ref="R97:S97"/>
    <mergeCell ref="R98:S98"/>
    <mergeCell ref="R99:S99"/>
    <mergeCell ref="R100:S100"/>
    <mergeCell ref="R89:S89"/>
    <mergeCell ref="R90:S90"/>
    <mergeCell ref="R91:S91"/>
    <mergeCell ref="R92:S92"/>
    <mergeCell ref="R93:S93"/>
    <mergeCell ref="R94:S94"/>
    <mergeCell ref="R83:S83"/>
    <mergeCell ref="R84:S84"/>
    <mergeCell ref="R85:S85"/>
    <mergeCell ref="R86:S86"/>
    <mergeCell ref="R87:S87"/>
    <mergeCell ref="R88:S88"/>
    <mergeCell ref="A77:A82"/>
    <mergeCell ref="R77:S77"/>
    <mergeCell ref="R78:S78"/>
    <mergeCell ref="R79:S79"/>
    <mergeCell ref="R80:S80"/>
    <mergeCell ref="R81:S81"/>
    <mergeCell ref="R82:S82"/>
    <mergeCell ref="E80:F80"/>
    <mergeCell ref="E81:F81"/>
    <mergeCell ref="E82:F82"/>
    <mergeCell ref="C77:D77"/>
    <mergeCell ref="C78:D78"/>
    <mergeCell ref="C79:D79"/>
    <mergeCell ref="C80:D80"/>
    <mergeCell ref="E77:F77"/>
    <mergeCell ref="E78:F78"/>
    <mergeCell ref="E79:F79"/>
    <mergeCell ref="R71:S71"/>
    <mergeCell ref="A72:A76"/>
    <mergeCell ref="R72:S72"/>
    <mergeCell ref="R73:S73"/>
    <mergeCell ref="R74:S74"/>
    <mergeCell ref="R75:S75"/>
    <mergeCell ref="R76:S76"/>
    <mergeCell ref="E71:F71"/>
    <mergeCell ref="E72:F72"/>
    <mergeCell ref="E73:F73"/>
    <mergeCell ref="C75:D75"/>
    <mergeCell ref="C76:D76"/>
    <mergeCell ref="C71:D71"/>
    <mergeCell ref="C72:D72"/>
    <mergeCell ref="C73:D73"/>
    <mergeCell ref="C74:D74"/>
    <mergeCell ref="E76:F76"/>
    <mergeCell ref="R57:S57"/>
    <mergeCell ref="R58:S58"/>
    <mergeCell ref="A60:A64"/>
    <mergeCell ref="A66:A70"/>
    <mergeCell ref="E57:F57"/>
    <mergeCell ref="E58:F58"/>
    <mergeCell ref="R48:S48"/>
    <mergeCell ref="R49:S49"/>
    <mergeCell ref="R50:S50"/>
    <mergeCell ref="R51:S51"/>
    <mergeCell ref="R52:S52"/>
    <mergeCell ref="A53:A58"/>
    <mergeCell ref="R53:S53"/>
    <mergeCell ref="R54:S54"/>
    <mergeCell ref="R55:S55"/>
    <mergeCell ref="R56:S56"/>
    <mergeCell ref="C55:D55"/>
    <mergeCell ref="C56:D56"/>
    <mergeCell ref="C57:D57"/>
    <mergeCell ref="C58:D58"/>
    <mergeCell ref="L53:L54"/>
    <mergeCell ref="M53:M54"/>
    <mergeCell ref="N53:N54"/>
    <mergeCell ref="O53:O54"/>
    <mergeCell ref="A42:A46"/>
    <mergeCell ref="R47:S47"/>
    <mergeCell ref="R29:S29"/>
    <mergeCell ref="A30:A34"/>
    <mergeCell ref="R30:S30"/>
    <mergeCell ref="R31:S31"/>
    <mergeCell ref="R32:S32"/>
    <mergeCell ref="R33:S33"/>
    <mergeCell ref="R34:S34"/>
    <mergeCell ref="E29:F29"/>
    <mergeCell ref="E30:F30"/>
    <mergeCell ref="E31:F31"/>
    <mergeCell ref="C29:D29"/>
    <mergeCell ref="C30:D30"/>
    <mergeCell ref="C31:D31"/>
    <mergeCell ref="C32:D32"/>
    <mergeCell ref="P39:P40"/>
    <mergeCell ref="H39:H40"/>
    <mergeCell ref="I39:I40"/>
    <mergeCell ref="J39:J40"/>
    <mergeCell ref="L39:L40"/>
    <mergeCell ref="M39:M40"/>
    <mergeCell ref="R25:S25"/>
    <mergeCell ref="R26:S26"/>
    <mergeCell ref="R27:S27"/>
    <mergeCell ref="R28:S28"/>
    <mergeCell ref="E26:F26"/>
    <mergeCell ref="E27:F27"/>
    <mergeCell ref="E28:F28"/>
    <mergeCell ref="E32:F32"/>
    <mergeCell ref="A36:A40"/>
    <mergeCell ref="C27:D27"/>
    <mergeCell ref="C28:D28"/>
    <mergeCell ref="M24:M25"/>
    <mergeCell ref="N24:N25"/>
    <mergeCell ref="O24:O25"/>
    <mergeCell ref="P24:P25"/>
    <mergeCell ref="H26:P26"/>
    <mergeCell ref="R22:S22"/>
    <mergeCell ref="R23:S23"/>
    <mergeCell ref="R13:S13"/>
    <mergeCell ref="R14:S14"/>
    <mergeCell ref="R15:S15"/>
    <mergeCell ref="R16:S16"/>
    <mergeCell ref="R17:S17"/>
    <mergeCell ref="R18:S18"/>
    <mergeCell ref="R24:S24"/>
    <mergeCell ref="A9:A10"/>
    <mergeCell ref="B9:B10"/>
    <mergeCell ref="R9:S9"/>
    <mergeCell ref="R10:S10"/>
    <mergeCell ref="R11:S11"/>
    <mergeCell ref="R12:S12"/>
    <mergeCell ref="R19:S19"/>
    <mergeCell ref="R20:S20"/>
    <mergeCell ref="R21:S21"/>
    <mergeCell ref="C15:D15"/>
    <mergeCell ref="C16:D16"/>
    <mergeCell ref="C17:D17"/>
    <mergeCell ref="C18:D18"/>
    <mergeCell ref="C19:D19"/>
    <mergeCell ref="C20:D20"/>
    <mergeCell ref="C9:D9"/>
    <mergeCell ref="C10:D10"/>
    <mergeCell ref="C11:D11"/>
    <mergeCell ref="C12:D12"/>
    <mergeCell ref="C13:D13"/>
    <mergeCell ref="C14:D14"/>
    <mergeCell ref="C21:D21"/>
    <mergeCell ref="P16:P17"/>
    <mergeCell ref="E14:F14"/>
  </mergeCells>
  <hyperlinks>
    <hyperlink ref="J3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60" zoomScaleNormal="60" workbookViewId="0">
      <selection activeCell="A3" sqref="A3"/>
    </sheetView>
  </sheetViews>
  <sheetFormatPr defaultRowHeight="15"/>
  <cols>
    <col min="1" max="1" width="34.140625" customWidth="1"/>
    <col min="2" max="2" width="34.28515625" customWidth="1"/>
    <col min="3" max="3" width="46.5703125" customWidth="1"/>
  </cols>
  <sheetData>
    <row r="1" spans="1:7" ht="175.5" customHeight="1">
      <c r="A1" s="108" t="s">
        <v>193</v>
      </c>
      <c r="B1" s="108" t="s">
        <v>194</v>
      </c>
      <c r="D1" s="106"/>
      <c r="E1" s="106"/>
      <c r="F1" s="106"/>
      <c r="G1" s="106"/>
    </row>
    <row r="2" spans="1:7" ht="189" customHeight="1">
      <c r="A2" s="108" t="s">
        <v>195</v>
      </c>
      <c r="B2" s="108" t="s">
        <v>196</v>
      </c>
      <c r="C2" s="107"/>
      <c r="D2" s="106"/>
      <c r="E2" s="106"/>
      <c r="F2" s="106"/>
      <c r="G2" s="106"/>
    </row>
    <row r="3" spans="1:7" ht="171.75" customHeight="1">
      <c r="A3" s="108"/>
      <c r="B3" s="108" t="s">
        <v>197</v>
      </c>
      <c r="C3" s="106"/>
      <c r="D3" s="106"/>
      <c r="E3" s="106"/>
      <c r="F3" s="106"/>
      <c r="G3" s="106"/>
    </row>
    <row r="4" spans="1:7">
      <c r="A4" s="106"/>
      <c r="B4" s="106"/>
      <c r="C4" s="106"/>
      <c r="D4" s="106"/>
      <c r="E4" s="106"/>
      <c r="F4" s="106"/>
      <c r="G4" s="106"/>
    </row>
    <row r="5" spans="1:7">
      <c r="A5" s="106"/>
      <c r="B5" s="106"/>
      <c r="C5" s="106"/>
      <c r="D5" s="106"/>
      <c r="E5" s="106"/>
      <c r="F5" s="106"/>
      <c r="G5" s="106"/>
    </row>
    <row r="6" spans="1:7">
      <c r="A6" s="106"/>
      <c r="B6" s="106"/>
      <c r="C6" s="106"/>
      <c r="D6" s="106"/>
      <c r="E6" s="106"/>
      <c r="F6" s="106"/>
      <c r="G6" s="106"/>
    </row>
    <row r="7" spans="1:7">
      <c r="A7" s="106"/>
      <c r="B7" s="106"/>
      <c r="C7" s="106"/>
      <c r="D7" s="106"/>
      <c r="E7" s="106"/>
      <c r="F7" s="106"/>
      <c r="G7" s="106"/>
    </row>
    <row r="13" spans="1:7">
      <c r="A13" s="109" t="s">
        <v>198</v>
      </c>
    </row>
  </sheetData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Лист3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Массив-ДВ</dc:creator>
  <cp:lastModifiedBy>Усков</cp:lastModifiedBy>
  <cp:lastPrinted>2017-09-17T05:17:18Z</cp:lastPrinted>
  <dcterms:created xsi:type="dcterms:W3CDTF">2017-05-11T01:29:22Z</dcterms:created>
  <dcterms:modified xsi:type="dcterms:W3CDTF">2018-03-29T08:31:16Z</dcterms:modified>
</cp:coreProperties>
</file>